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18\ADMIN\objava rezultatov\"/>
    </mc:Choice>
  </mc:AlternateContent>
  <xr:revisionPtr revIDLastSave="0" documentId="8_{2E8A3C57-AFAF-4945-B69A-25BD128120C5}" xr6:coauthVersionLast="31" xr6:coauthVersionMax="31" xr10:uidLastSave="{00000000-0000-0000-0000-000000000000}"/>
  <bookViews>
    <workbookView xWindow="0" yWindow="0" windowWidth="28800" windowHeight="12216" xr2:uid="{FE9051E9-2020-4B71-8B9D-F9DF410AC8EE}"/>
  </bookViews>
  <sheets>
    <sheet name="Šport 2018" sheetId="1" r:id="rId1"/>
  </sheets>
  <definedNames>
    <definedName name="_xlnm._FilterDatabase" localSheetId="0" hidden="1">'Šport 2018'!$A$3:$L$3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" i="1"/>
  <c r="B4" i="1"/>
  <c r="H43" i="1"/>
  <c r="I43" i="1" l="1"/>
  <c r="J14" i="1"/>
  <c r="J6" i="1"/>
  <c r="J40" i="1"/>
  <c r="J29" i="1"/>
  <c r="J46" i="1"/>
  <c r="J5" i="1"/>
  <c r="J4" i="1"/>
  <c r="J51" i="1"/>
  <c r="J34" i="1"/>
  <c r="J17" i="1"/>
  <c r="J32" i="1"/>
  <c r="J15" i="1"/>
  <c r="J13" i="1"/>
  <c r="J37" i="1"/>
  <c r="J21" i="1"/>
  <c r="J7" i="1"/>
  <c r="J19" i="1"/>
  <c r="J44" i="1"/>
  <c r="G5" i="1"/>
  <c r="L5" i="1" s="1"/>
  <c r="G6" i="1"/>
  <c r="G7" i="1"/>
  <c r="G8" i="1"/>
  <c r="L8" i="1" s="1"/>
  <c r="G9" i="1"/>
  <c r="L9" i="1" s="1"/>
  <c r="G10" i="1"/>
  <c r="L10" i="1" s="1"/>
  <c r="G11" i="1"/>
  <c r="L11" i="1" s="1"/>
  <c r="G12" i="1"/>
  <c r="L12" i="1" s="1"/>
  <c r="G13" i="1"/>
  <c r="G14" i="1"/>
  <c r="G15" i="1"/>
  <c r="G16" i="1"/>
  <c r="L16" i="1" s="1"/>
  <c r="G17" i="1"/>
  <c r="L17" i="1" s="1"/>
  <c r="G18" i="1"/>
  <c r="L18" i="1" s="1"/>
  <c r="G19" i="1"/>
  <c r="L19" i="1" s="1"/>
  <c r="G20" i="1"/>
  <c r="L20" i="1" s="1"/>
  <c r="G21" i="1"/>
  <c r="L21" i="1" s="1"/>
  <c r="G22" i="1"/>
  <c r="L22" i="1" s="1"/>
  <c r="G23" i="1"/>
  <c r="L23" i="1" s="1"/>
  <c r="G24" i="1"/>
  <c r="L24" i="1" s="1"/>
  <c r="G25" i="1"/>
  <c r="L25" i="1" s="1"/>
  <c r="G26" i="1"/>
  <c r="L26" i="1" s="1"/>
  <c r="G27" i="1"/>
  <c r="L27" i="1" s="1"/>
  <c r="G28" i="1"/>
  <c r="L28" i="1" s="1"/>
  <c r="G29" i="1"/>
  <c r="G30" i="1"/>
  <c r="L30" i="1" s="1"/>
  <c r="G31" i="1"/>
  <c r="L31" i="1" s="1"/>
  <c r="G32" i="1"/>
  <c r="G33" i="1"/>
  <c r="L33" i="1" s="1"/>
  <c r="G34" i="1"/>
  <c r="G35" i="1"/>
  <c r="L35" i="1" s="1"/>
  <c r="G36" i="1"/>
  <c r="L36" i="1" s="1"/>
  <c r="G37" i="1"/>
  <c r="L37" i="1" s="1"/>
  <c r="G38" i="1"/>
  <c r="L38" i="1" s="1"/>
  <c r="G39" i="1"/>
  <c r="L39" i="1" s="1"/>
  <c r="G40" i="1"/>
  <c r="G41" i="1"/>
  <c r="L41" i="1" s="1"/>
  <c r="G42" i="1"/>
  <c r="L42" i="1" s="1"/>
  <c r="G43" i="1"/>
  <c r="G44" i="1"/>
  <c r="L44" i="1" s="1"/>
  <c r="G45" i="1"/>
  <c r="L45" i="1" s="1"/>
  <c r="G46" i="1"/>
  <c r="G47" i="1"/>
  <c r="L47" i="1" s="1"/>
  <c r="G48" i="1"/>
  <c r="L48" i="1" s="1"/>
  <c r="G49" i="1"/>
  <c r="L49" i="1" s="1"/>
  <c r="G50" i="1"/>
  <c r="L50" i="1" s="1"/>
  <c r="G51" i="1"/>
  <c r="G52" i="1"/>
  <c r="L52" i="1" s="1"/>
  <c r="G4" i="1"/>
  <c r="L6" i="1" l="1"/>
  <c r="L46" i="1"/>
  <c r="L34" i="1"/>
  <c r="L14" i="1"/>
  <c r="L13" i="1"/>
  <c r="L29" i="1"/>
  <c r="L51" i="1"/>
  <c r="L43" i="1"/>
  <c r="L15" i="1"/>
  <c r="L7" i="1"/>
  <c r="L40" i="1"/>
  <c r="L32" i="1"/>
  <c r="K53" i="1"/>
  <c r="F53" i="1"/>
  <c r="E53" i="1"/>
  <c r="I53" i="1"/>
  <c r="D53" i="1"/>
  <c r="G53" i="1" l="1"/>
  <c r="L4" i="1"/>
  <c r="H53" i="1"/>
  <c r="J53" i="1"/>
  <c r="B53" i="1"/>
  <c r="C53" i="1"/>
  <c r="L53" i="1" l="1"/>
</calcChain>
</file>

<file path=xl/sharedStrings.xml><?xml version="1.0" encoding="utf-8"?>
<sst xmlns="http://schemas.openxmlformats.org/spreadsheetml/2006/main" count="62" uniqueCount="62">
  <si>
    <t>Izvajalec</t>
  </si>
  <si>
    <t xml:space="preserve">Najemnina </t>
  </si>
  <si>
    <t>Zavod za šport</t>
  </si>
  <si>
    <t>Ostali</t>
  </si>
  <si>
    <t xml:space="preserve">Strokovni kader </t>
  </si>
  <si>
    <t xml:space="preserve">Delovanje </t>
  </si>
  <si>
    <t xml:space="preserve">Skupaj SK+DD </t>
  </si>
  <si>
    <t xml:space="preserve">Prireditve </t>
  </si>
  <si>
    <t xml:space="preserve">Promocija, informatika </t>
  </si>
  <si>
    <t>Izobraževanje</t>
  </si>
  <si>
    <t>Tekmovalni stroški</t>
  </si>
  <si>
    <t>Društvo Sonček Posavje</t>
  </si>
  <si>
    <t>Golf klub Grad Mokrice</t>
  </si>
  <si>
    <t>Karate klub Brežice</t>
  </si>
  <si>
    <t>Kegljaški klub Brežice</t>
  </si>
  <si>
    <t>OŠ Artiče</t>
  </si>
  <si>
    <t>OŠ Globoko</t>
  </si>
  <si>
    <t>Pikado klub Kobra Pišece</t>
  </si>
  <si>
    <t>ŠD Bizeljsko</t>
  </si>
  <si>
    <t>ŠD Sušica</t>
  </si>
  <si>
    <t>ŠKD Mažoretke Dobova</t>
  </si>
  <si>
    <t>TBK Brežice</t>
  </si>
  <si>
    <t>ŽRK Brežice</t>
  </si>
  <si>
    <t>OŠ Maksa Pleteršnika Pišece</t>
  </si>
  <si>
    <t>Društvo invalidov občine Brežice</t>
  </si>
  <si>
    <t>VDC Krško-Leskovec</t>
  </si>
  <si>
    <t>Klub za ritmično gimnastiko Ritem</t>
  </si>
  <si>
    <t>Viva klub Brežice</t>
  </si>
  <si>
    <t>ŠD Orlica Pišece</t>
  </si>
  <si>
    <t>Badmintonski klub Brežice</t>
  </si>
  <si>
    <t>OŠ Velika Dolina</t>
  </si>
  <si>
    <t>ŠD plavalna akademija Rok Kerin</t>
  </si>
  <si>
    <t>Orientacijski klub Brežice</t>
  </si>
  <si>
    <t>Planinsko društvo Brežice</t>
  </si>
  <si>
    <t>Tenis klub Brezina</t>
  </si>
  <si>
    <t>Športna zveza Brežice</t>
  </si>
  <si>
    <t>Šahovski klub Brežice</t>
  </si>
  <si>
    <t>Invalid združenje GOOI Brežice</t>
  </si>
  <si>
    <t>Padalski klub Cerklje ob Krki</t>
  </si>
  <si>
    <t>MMA Brežice</t>
  </si>
  <si>
    <t>TD Sokol Brežice</t>
  </si>
  <si>
    <t>Badminton klub Pišece</t>
  </si>
  <si>
    <t>Atletski klub Brežice</t>
  </si>
  <si>
    <t>YUKI klub Čatež</t>
  </si>
  <si>
    <t>Strelski klub Brežice</t>
  </si>
  <si>
    <t>Košarkarski klub Brežice</t>
  </si>
  <si>
    <t>Teniški klub Brežice</t>
  </si>
  <si>
    <t>SD Rudar Globoko</t>
  </si>
  <si>
    <t>Namiznoteniški klub Dobova</t>
  </si>
  <si>
    <t>Rokometni klub Brežice</t>
  </si>
  <si>
    <t>ŠD Loče</t>
  </si>
  <si>
    <t>Kajak kanu klub Čatež</t>
  </si>
  <si>
    <t>Kajak kanu klub Krško</t>
  </si>
  <si>
    <t>ŠD kajak kanu Brežice</t>
  </si>
  <si>
    <t>Posavski alpinistični klub</t>
  </si>
  <si>
    <t>Nogometni klub Brežice 1919</t>
  </si>
  <si>
    <t>Plesni klub Lukec Brežice</t>
  </si>
  <si>
    <t>Društvo borilnih veščin Katana</t>
  </si>
  <si>
    <t>Moško rokometno društvo Dobova</t>
  </si>
  <si>
    <t>Športno društvo Petelinček</t>
  </si>
  <si>
    <t>SKUPAJ 2018</t>
  </si>
  <si>
    <t>Pregled sofinanciranja programov športa v letu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</si>
</sst>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S_I_T_-;\-* #,##0.00\ _S_I_T_-;_-* &quot;-&quot;??\ _S_I_T_-;_-@_-"/>
    <numFmt numFmtId="165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/>
    </xf>
    <xf numFmtId="4" fontId="5" fillId="3" borderId="2" xfId="1" applyNumberFormat="1" applyFont="1" applyFill="1" applyBorder="1" applyAlignment="1">
      <alignment horizontal="center"/>
    </xf>
    <xf numFmtId="4" fontId="4" fillId="2" borderId="2" xfId="2" applyNumberFormat="1" applyFont="1" applyFill="1" applyBorder="1" applyAlignment="1">
      <alignment horizontal="center"/>
    </xf>
    <xf numFmtId="4" fontId="5" fillId="2" borderId="2" xfId="2" applyNumberFormat="1" applyFont="1" applyFill="1" applyBorder="1" applyAlignment="1">
      <alignment horizontal="center"/>
    </xf>
    <xf numFmtId="4" fontId="6" fillId="2" borderId="5" xfId="1" applyNumberFormat="1" applyFont="1" applyFill="1" applyBorder="1" applyAlignment="1">
      <alignment horizontal="center"/>
    </xf>
    <xf numFmtId="4" fontId="6" fillId="3" borderId="6" xfId="1" applyNumberFormat="1" applyFont="1" applyFill="1" applyBorder="1" applyAlignment="1">
      <alignment horizontal="center"/>
    </xf>
    <xf numFmtId="4" fontId="6" fillId="2" borderId="7" xfId="2" applyNumberFormat="1" applyFont="1" applyFill="1" applyBorder="1" applyAlignment="1">
      <alignment horizontal="center"/>
    </xf>
    <xf numFmtId="4" fontId="6" fillId="2" borderId="7" xfId="1" applyNumberFormat="1" applyFont="1" applyFill="1" applyBorder="1" applyAlignment="1">
      <alignment horizontal="center"/>
    </xf>
    <xf numFmtId="4" fontId="6" fillId="2" borderId="8" xfId="2" applyNumberFormat="1" applyFont="1" applyFill="1" applyBorder="1" applyAlignment="1">
      <alignment horizontal="center"/>
    </xf>
    <xf numFmtId="4" fontId="6" fillId="2" borderId="9" xfId="2" applyNumberFormat="1" applyFont="1" applyFill="1" applyBorder="1" applyAlignment="1">
      <alignment horizontal="center"/>
    </xf>
    <xf numFmtId="0" fontId="2" fillId="0" borderId="10" xfId="1" applyFont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165" fontId="6" fillId="2" borderId="13" xfId="1" applyNumberFormat="1" applyFont="1" applyFill="1" applyBorder="1" applyAlignment="1">
      <alignment horizontal="center"/>
    </xf>
    <xf numFmtId="0" fontId="0" fillId="0" borderId="14" xfId="0" applyBorder="1"/>
    <xf numFmtId="4" fontId="5" fillId="2" borderId="15" xfId="1" applyNumberFormat="1" applyFont="1" applyFill="1" applyBorder="1" applyAlignment="1">
      <alignment horizontal="center"/>
    </xf>
    <xf numFmtId="4" fontId="5" fillId="3" borderId="15" xfId="1" applyNumberFormat="1" applyFont="1" applyFill="1" applyBorder="1" applyAlignment="1">
      <alignment horizontal="center"/>
    </xf>
    <xf numFmtId="4" fontId="5" fillId="2" borderId="15" xfId="2" applyNumberFormat="1" applyFont="1" applyFill="1" applyBorder="1" applyAlignment="1">
      <alignment horizontal="center"/>
    </xf>
    <xf numFmtId="4" fontId="4" fillId="2" borderId="15" xfId="2" applyNumberFormat="1" applyFont="1" applyFill="1" applyBorder="1" applyAlignment="1">
      <alignment horizontal="center"/>
    </xf>
    <xf numFmtId="4" fontId="5" fillId="2" borderId="16" xfId="2" applyNumberFormat="1" applyFont="1" applyFill="1" applyBorder="1" applyAlignment="1">
      <alignment horizontal="center"/>
    </xf>
    <xf numFmtId="0" fontId="0" fillId="0" borderId="17" xfId="0" applyBorder="1"/>
    <xf numFmtId="4" fontId="5" fillId="2" borderId="3" xfId="2" applyNumberFormat="1" applyFont="1" applyFill="1" applyBorder="1" applyAlignment="1">
      <alignment horizontal="center"/>
    </xf>
    <xf numFmtId="0" fontId="7" fillId="0" borderId="17" xfId="0" applyFont="1" applyBorder="1" applyAlignment="1">
      <alignment vertical="center" wrapText="1"/>
    </xf>
    <xf numFmtId="0" fontId="0" fillId="0" borderId="18" xfId="0" applyBorder="1"/>
    <xf numFmtId="4" fontId="5" fillId="2" borderId="19" xfId="1" applyNumberFormat="1" applyFont="1" applyFill="1" applyBorder="1" applyAlignment="1">
      <alignment horizontal="center"/>
    </xf>
    <xf numFmtId="4" fontId="5" fillId="3" borderId="19" xfId="1" applyNumberFormat="1" applyFont="1" applyFill="1" applyBorder="1" applyAlignment="1">
      <alignment horizontal="center"/>
    </xf>
    <xf numFmtId="4" fontId="5" fillId="2" borderId="19" xfId="2" applyNumberFormat="1" applyFont="1" applyFill="1" applyBorder="1" applyAlignment="1">
      <alignment horizontal="center"/>
    </xf>
    <xf numFmtId="4" fontId="4" fillId="2" borderId="19" xfId="2" applyNumberFormat="1" applyFont="1" applyFill="1" applyBorder="1" applyAlignment="1">
      <alignment horizontal="center"/>
    </xf>
    <xf numFmtId="4" fontId="5" fillId="2" borderId="20" xfId="2" applyNumberFormat="1" applyFont="1" applyFill="1" applyBorder="1" applyAlignment="1">
      <alignment horizontal="center"/>
    </xf>
    <xf numFmtId="0" fontId="0" fillId="0" borderId="4" xfId="0" applyBorder="1"/>
    <xf numFmtId="165" fontId="6" fillId="2" borderId="21" xfId="1" applyNumberFormat="1" applyFont="1" applyFill="1" applyBorder="1" applyAlignment="1">
      <alignment horizontal="center"/>
    </xf>
    <xf numFmtId="165" fontId="6" fillId="2" borderId="4" xfId="1" applyNumberFormat="1" applyFont="1" applyFill="1" applyBorder="1" applyAlignment="1">
      <alignment horizontal="center"/>
    </xf>
    <xf numFmtId="0" fontId="11" fillId="0" borderId="0" xfId="0" applyFont="1" applyFill="1"/>
    <xf numFmtId="44" fontId="10" fillId="0" borderId="0" xfId="3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avadno" xfId="0" builtinId="0"/>
    <cellStyle name="Navadno 2" xfId="1" xr:uid="{3D6E698D-DD6B-4A23-B2B7-F9A3CD600C5C}"/>
    <cellStyle name="Valuta" xfId="3" builtinId="4"/>
    <cellStyle name="Vejica 2" xfId="2" xr:uid="{F655FC28-9F5F-4DC0-8A15-A5C40DB999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1B25A-9589-4FF2-8ED9-DC2E25C7AF37}">
  <dimension ref="A1:L53"/>
  <sheetViews>
    <sheetView tabSelected="1" workbookViewId="0">
      <selection activeCell="Q38" sqref="Q38"/>
    </sheetView>
  </sheetViews>
  <sheetFormatPr defaultRowHeight="14.4" x14ac:dyDescent="0.3"/>
  <cols>
    <col min="1" max="1" width="32.109375" bestFit="1" customWidth="1"/>
    <col min="2" max="3" width="11.33203125" customWidth="1"/>
    <col min="4" max="8" width="10.109375" customWidth="1"/>
    <col min="9" max="9" width="11.109375" customWidth="1"/>
    <col min="10" max="10" width="11.88671875" customWidth="1"/>
    <col min="11" max="11" width="10.109375" bestFit="1" customWidth="1"/>
    <col min="12" max="12" width="13.109375" bestFit="1" customWidth="1"/>
  </cols>
  <sheetData>
    <row r="1" spans="1:12" ht="15.75" customHeight="1" x14ac:dyDescent="0.3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thickBot="1" x14ac:dyDescent="0.35">
      <c r="A2" s="36"/>
      <c r="B2" s="37"/>
    </row>
    <row r="3" spans="1:12" ht="24.6" thickBot="1" x14ac:dyDescent="0.35">
      <c r="A3" s="12" t="s">
        <v>0</v>
      </c>
      <c r="B3" s="13" t="s">
        <v>1</v>
      </c>
      <c r="C3" s="14" t="s">
        <v>2</v>
      </c>
      <c r="D3" s="14" t="s">
        <v>3</v>
      </c>
      <c r="E3" s="15" t="s">
        <v>4</v>
      </c>
      <c r="F3" s="15" t="s">
        <v>5</v>
      </c>
      <c r="G3" s="15" t="s">
        <v>6</v>
      </c>
      <c r="H3" s="13" t="s">
        <v>7</v>
      </c>
      <c r="I3" s="13" t="s">
        <v>8</v>
      </c>
      <c r="J3" s="13" t="s">
        <v>9</v>
      </c>
      <c r="K3" s="16" t="s">
        <v>10</v>
      </c>
      <c r="L3" s="1" t="s">
        <v>60</v>
      </c>
    </row>
    <row r="4" spans="1:12" x14ac:dyDescent="0.3">
      <c r="A4" s="18" t="s">
        <v>42</v>
      </c>
      <c r="B4" s="19">
        <f>C4+D4</f>
        <v>33820.933437744716</v>
      </c>
      <c r="C4" s="20">
        <v>32716</v>
      </c>
      <c r="D4" s="20">
        <v>1104.9334377447142</v>
      </c>
      <c r="E4" s="21">
        <v>2905</v>
      </c>
      <c r="F4" s="21">
        <v>5700</v>
      </c>
      <c r="G4" s="22">
        <f>E4+F4</f>
        <v>8605</v>
      </c>
      <c r="H4" s="19">
        <v>300</v>
      </c>
      <c r="I4" s="19">
        <v>400</v>
      </c>
      <c r="J4" s="21">
        <f>295+272.5</f>
        <v>567.5</v>
      </c>
      <c r="K4" s="23">
        <v>5621.7628754875468</v>
      </c>
      <c r="L4" s="17">
        <f t="shared" ref="L4:L52" si="0">G4+H4+I4+J4+B4+K4</f>
        <v>49315.196313232263</v>
      </c>
    </row>
    <row r="5" spans="1:12" x14ac:dyDescent="0.3">
      <c r="A5" s="24" t="s">
        <v>41</v>
      </c>
      <c r="B5" s="2">
        <f>C5+D5</f>
        <v>4410</v>
      </c>
      <c r="C5" s="3"/>
      <c r="D5" s="3">
        <v>4410</v>
      </c>
      <c r="E5" s="5">
        <v>1077</v>
      </c>
      <c r="F5" s="5">
        <v>2340</v>
      </c>
      <c r="G5" s="4">
        <f t="shared" ref="G5:G52" si="1">E5+F5</f>
        <v>3417</v>
      </c>
      <c r="H5" s="2">
        <v>300</v>
      </c>
      <c r="I5" s="2"/>
      <c r="J5" s="5">
        <f>150+100</f>
        <v>250</v>
      </c>
      <c r="K5" s="25">
        <v>765.09198897167801</v>
      </c>
      <c r="L5" s="17">
        <f t="shared" si="0"/>
        <v>9142.0919889716788</v>
      </c>
    </row>
    <row r="6" spans="1:12" x14ac:dyDescent="0.3">
      <c r="A6" s="24" t="s">
        <v>29</v>
      </c>
      <c r="B6" s="2">
        <f t="shared" ref="B6:B52" si="2">C6+D6</f>
        <v>4340</v>
      </c>
      <c r="C6" s="3">
        <v>540</v>
      </c>
      <c r="D6" s="3">
        <v>3800</v>
      </c>
      <c r="E6" s="5">
        <v>875</v>
      </c>
      <c r="F6" s="5">
        <v>2100</v>
      </c>
      <c r="G6" s="4">
        <f t="shared" si="1"/>
        <v>2975</v>
      </c>
      <c r="H6" s="2">
        <v>200</v>
      </c>
      <c r="I6" s="2"/>
      <c r="J6" s="5">
        <f>150+150</f>
        <v>300</v>
      </c>
      <c r="K6" s="25">
        <v>691.90927698308269</v>
      </c>
      <c r="L6" s="17">
        <f t="shared" si="0"/>
        <v>8506.9092769830822</v>
      </c>
    </row>
    <row r="7" spans="1:12" x14ac:dyDescent="0.3">
      <c r="A7" s="24" t="s">
        <v>57</v>
      </c>
      <c r="B7" s="2">
        <f t="shared" si="2"/>
        <v>3570</v>
      </c>
      <c r="C7" s="3"/>
      <c r="D7" s="3">
        <v>3570</v>
      </c>
      <c r="E7" s="5">
        <v>1177.5</v>
      </c>
      <c r="F7" s="5">
        <v>2640</v>
      </c>
      <c r="G7" s="4">
        <f t="shared" si="1"/>
        <v>3817.5</v>
      </c>
      <c r="H7" s="2"/>
      <c r="I7" s="2"/>
      <c r="J7" s="5">
        <f>144+90</f>
        <v>234</v>
      </c>
      <c r="K7" s="25">
        <v>1800.9600123011585</v>
      </c>
      <c r="L7" s="17">
        <f t="shared" si="0"/>
        <v>9422.4600123011587</v>
      </c>
    </row>
    <row r="8" spans="1:12" x14ac:dyDescent="0.3">
      <c r="A8" s="24" t="s">
        <v>24</v>
      </c>
      <c r="B8" s="2">
        <f t="shared" si="2"/>
        <v>1500</v>
      </c>
      <c r="C8" s="3">
        <v>1500</v>
      </c>
      <c r="D8" s="3"/>
      <c r="E8" s="4">
        <v>225</v>
      </c>
      <c r="F8" s="4">
        <v>0</v>
      </c>
      <c r="G8" s="4">
        <f t="shared" si="1"/>
        <v>225</v>
      </c>
      <c r="H8" s="2">
        <v>100</v>
      </c>
      <c r="I8" s="2"/>
      <c r="J8" s="5"/>
      <c r="K8" s="25"/>
      <c r="L8" s="17">
        <f t="shared" si="0"/>
        <v>1825</v>
      </c>
    </row>
    <row r="9" spans="1:12" x14ac:dyDescent="0.3">
      <c r="A9" s="24" t="s">
        <v>11</v>
      </c>
      <c r="B9" s="2">
        <f t="shared" si="2"/>
        <v>600</v>
      </c>
      <c r="C9" s="3"/>
      <c r="D9" s="3">
        <v>600</v>
      </c>
      <c r="E9" s="4">
        <v>150</v>
      </c>
      <c r="F9" s="4">
        <v>0</v>
      </c>
      <c r="G9" s="4">
        <f t="shared" si="1"/>
        <v>150</v>
      </c>
      <c r="H9" s="2"/>
      <c r="I9" s="2"/>
      <c r="J9" s="5"/>
      <c r="K9" s="25"/>
      <c r="L9" s="17">
        <f t="shared" si="0"/>
        <v>750</v>
      </c>
    </row>
    <row r="10" spans="1:12" x14ac:dyDescent="0.3">
      <c r="A10" s="24" t="s">
        <v>12</v>
      </c>
      <c r="B10" s="2">
        <f t="shared" si="2"/>
        <v>600</v>
      </c>
      <c r="C10" s="3"/>
      <c r="D10" s="3">
        <v>600</v>
      </c>
      <c r="E10" s="5">
        <v>186</v>
      </c>
      <c r="F10" s="5">
        <v>0</v>
      </c>
      <c r="G10" s="4">
        <f t="shared" si="1"/>
        <v>186</v>
      </c>
      <c r="H10" s="2">
        <v>300</v>
      </c>
      <c r="I10" s="2"/>
      <c r="J10" s="5"/>
      <c r="K10" s="25"/>
      <c r="L10" s="17">
        <f t="shared" si="0"/>
        <v>1086</v>
      </c>
    </row>
    <row r="11" spans="1:12" x14ac:dyDescent="0.3">
      <c r="A11" s="24" t="s">
        <v>37</v>
      </c>
      <c r="B11" s="2">
        <f t="shared" si="2"/>
        <v>0</v>
      </c>
      <c r="C11" s="3"/>
      <c r="D11" s="3"/>
      <c r="E11" s="5">
        <v>150</v>
      </c>
      <c r="F11" s="5">
        <v>0</v>
      </c>
      <c r="G11" s="4">
        <f t="shared" si="1"/>
        <v>150</v>
      </c>
      <c r="H11" s="2"/>
      <c r="I11" s="2"/>
      <c r="J11" s="5"/>
      <c r="K11" s="25"/>
      <c r="L11" s="17">
        <f t="shared" si="0"/>
        <v>150</v>
      </c>
    </row>
    <row r="12" spans="1:12" x14ac:dyDescent="0.3">
      <c r="A12" s="24" t="s">
        <v>51</v>
      </c>
      <c r="B12" s="2">
        <f t="shared" si="2"/>
        <v>1320</v>
      </c>
      <c r="C12" s="3"/>
      <c r="D12" s="3">
        <v>1320</v>
      </c>
      <c r="E12" s="5">
        <v>829.25</v>
      </c>
      <c r="F12" s="5">
        <v>1841.25</v>
      </c>
      <c r="G12" s="4">
        <f t="shared" si="1"/>
        <v>2670.5</v>
      </c>
      <c r="H12" s="2"/>
      <c r="I12" s="2"/>
      <c r="J12" s="5">
        <v>20</v>
      </c>
      <c r="K12" s="25">
        <v>1290.2679809772201</v>
      </c>
      <c r="L12" s="17">
        <f t="shared" si="0"/>
        <v>5300.7679809772198</v>
      </c>
    </row>
    <row r="13" spans="1:12" x14ac:dyDescent="0.3">
      <c r="A13" s="24" t="s">
        <v>52</v>
      </c>
      <c r="B13" s="2">
        <f t="shared" si="2"/>
        <v>3360</v>
      </c>
      <c r="C13" s="3">
        <v>2400</v>
      </c>
      <c r="D13" s="3">
        <v>960</v>
      </c>
      <c r="E13" s="5">
        <v>385</v>
      </c>
      <c r="F13" s="5">
        <v>660</v>
      </c>
      <c r="G13" s="4">
        <f t="shared" si="1"/>
        <v>1045</v>
      </c>
      <c r="H13" s="2"/>
      <c r="I13" s="2"/>
      <c r="J13" s="5">
        <f>10+300</f>
        <v>310</v>
      </c>
      <c r="K13" s="25">
        <v>399.17842902870154</v>
      </c>
      <c r="L13" s="17">
        <f t="shared" si="0"/>
        <v>5114.1784290287014</v>
      </c>
    </row>
    <row r="14" spans="1:12" x14ac:dyDescent="0.3">
      <c r="A14" s="24" t="s">
        <v>13</v>
      </c>
      <c r="B14" s="2">
        <f t="shared" si="2"/>
        <v>3700</v>
      </c>
      <c r="C14" s="3"/>
      <c r="D14" s="3">
        <v>3700</v>
      </c>
      <c r="E14" s="4">
        <v>2869</v>
      </c>
      <c r="F14" s="4">
        <v>5700</v>
      </c>
      <c r="G14" s="4">
        <f t="shared" si="1"/>
        <v>8569</v>
      </c>
      <c r="H14" s="2">
        <v>200</v>
      </c>
      <c r="I14" s="2"/>
      <c r="J14" s="5">
        <f>525+600</f>
        <v>1125</v>
      </c>
      <c r="K14" s="25">
        <v>1696.5083233719815</v>
      </c>
      <c r="L14" s="17">
        <f t="shared" si="0"/>
        <v>15290.508323371982</v>
      </c>
    </row>
    <row r="15" spans="1:12" x14ac:dyDescent="0.3">
      <c r="A15" s="24" t="s">
        <v>14</v>
      </c>
      <c r="B15" s="2">
        <f t="shared" si="2"/>
        <v>6000</v>
      </c>
      <c r="C15" s="3">
        <v>6000</v>
      </c>
      <c r="D15" s="3"/>
      <c r="E15" s="5">
        <v>1023</v>
      </c>
      <c r="F15" s="5">
        <v>1980</v>
      </c>
      <c r="G15" s="4">
        <f t="shared" si="1"/>
        <v>3003</v>
      </c>
      <c r="H15" s="2">
        <v>400</v>
      </c>
      <c r="I15" s="2"/>
      <c r="J15" s="5">
        <f>25+100</f>
        <v>125</v>
      </c>
      <c r="K15" s="25">
        <v>1829.5677997148821</v>
      </c>
      <c r="L15" s="17">
        <f t="shared" si="0"/>
        <v>11357.567799714881</v>
      </c>
    </row>
    <row r="16" spans="1:12" x14ac:dyDescent="0.3">
      <c r="A16" s="24" t="s">
        <v>26</v>
      </c>
      <c r="B16" s="2">
        <f t="shared" si="2"/>
        <v>540</v>
      </c>
      <c r="C16" s="3"/>
      <c r="D16" s="3">
        <v>540</v>
      </c>
      <c r="E16" s="4">
        <v>139.5</v>
      </c>
      <c r="F16" s="4">
        <v>270</v>
      </c>
      <c r="G16" s="4">
        <f t="shared" si="1"/>
        <v>409.5</v>
      </c>
      <c r="H16" s="2">
        <v>100</v>
      </c>
      <c r="I16" s="2"/>
      <c r="J16" s="5"/>
      <c r="K16" s="25"/>
      <c r="L16" s="17">
        <f t="shared" si="0"/>
        <v>1049.5</v>
      </c>
    </row>
    <row r="17" spans="1:12" x14ac:dyDescent="0.3">
      <c r="A17" s="24" t="s">
        <v>45</v>
      </c>
      <c r="B17" s="2">
        <f t="shared" si="2"/>
        <v>5600</v>
      </c>
      <c r="C17" s="3"/>
      <c r="D17" s="3">
        <v>5600</v>
      </c>
      <c r="E17" s="5">
        <v>1710</v>
      </c>
      <c r="F17" s="5">
        <v>3705</v>
      </c>
      <c r="G17" s="4">
        <f t="shared" si="1"/>
        <v>5415</v>
      </c>
      <c r="H17" s="2"/>
      <c r="I17" s="2"/>
      <c r="J17" s="5">
        <f>307.5+400</f>
        <v>707.5</v>
      </c>
      <c r="K17" s="25">
        <v>5655.0277445732718</v>
      </c>
      <c r="L17" s="17">
        <f t="shared" si="0"/>
        <v>17377.527744573272</v>
      </c>
    </row>
    <row r="18" spans="1:12" x14ac:dyDescent="0.3">
      <c r="A18" s="24" t="s">
        <v>39</v>
      </c>
      <c r="B18" s="2">
        <f t="shared" si="2"/>
        <v>1280</v>
      </c>
      <c r="C18" s="3"/>
      <c r="D18" s="3">
        <v>1280</v>
      </c>
      <c r="E18" s="5">
        <v>868</v>
      </c>
      <c r="F18" s="5">
        <v>1320</v>
      </c>
      <c r="G18" s="4">
        <f t="shared" si="1"/>
        <v>2188</v>
      </c>
      <c r="H18" s="2">
        <v>400</v>
      </c>
      <c r="I18" s="2"/>
      <c r="J18" s="5">
        <v>25</v>
      </c>
      <c r="K18" s="25">
        <v>133.05947634290052</v>
      </c>
      <c r="L18" s="17">
        <f t="shared" si="0"/>
        <v>4026.0594763429003</v>
      </c>
    </row>
    <row r="19" spans="1:12" x14ac:dyDescent="0.3">
      <c r="A19" s="24" t="s">
        <v>58</v>
      </c>
      <c r="B19" s="2">
        <f t="shared" si="2"/>
        <v>23000</v>
      </c>
      <c r="C19" s="3">
        <v>23000</v>
      </c>
      <c r="D19" s="3"/>
      <c r="E19" s="5">
        <v>2805</v>
      </c>
      <c r="F19" s="5">
        <v>4380</v>
      </c>
      <c r="G19" s="4">
        <f t="shared" si="1"/>
        <v>7185</v>
      </c>
      <c r="H19" s="2">
        <v>100</v>
      </c>
      <c r="I19" s="2"/>
      <c r="J19" s="5">
        <f>310+725</f>
        <v>1035</v>
      </c>
      <c r="K19" s="25">
        <v>7434.6982406595662</v>
      </c>
      <c r="L19" s="17">
        <f t="shared" si="0"/>
        <v>38754.698240659563</v>
      </c>
    </row>
    <row r="20" spans="1:12" x14ac:dyDescent="0.3">
      <c r="A20" s="24" t="s">
        <v>48</v>
      </c>
      <c r="B20" s="2">
        <f t="shared" si="2"/>
        <v>1840</v>
      </c>
      <c r="C20" s="3">
        <v>480</v>
      </c>
      <c r="D20" s="3">
        <v>1360</v>
      </c>
      <c r="E20" s="5">
        <v>899</v>
      </c>
      <c r="F20" s="5">
        <v>660</v>
      </c>
      <c r="G20" s="4">
        <f t="shared" si="1"/>
        <v>1559</v>
      </c>
      <c r="H20" s="2">
        <v>400</v>
      </c>
      <c r="I20" s="2"/>
      <c r="J20" s="5"/>
      <c r="K20" s="25">
        <v>349.28112540011386</v>
      </c>
      <c r="L20" s="17">
        <f t="shared" si="0"/>
        <v>4148.2811254001135</v>
      </c>
    </row>
    <row r="21" spans="1:12" x14ac:dyDescent="0.3">
      <c r="A21" s="24" t="s">
        <v>55</v>
      </c>
      <c r="B21" s="2">
        <f t="shared" si="2"/>
        <v>46750</v>
      </c>
      <c r="C21" s="3">
        <v>46750</v>
      </c>
      <c r="D21" s="3"/>
      <c r="E21" s="5">
        <v>1297</v>
      </c>
      <c r="F21" s="5">
        <v>2340</v>
      </c>
      <c r="G21" s="4">
        <f t="shared" si="1"/>
        <v>3637</v>
      </c>
      <c r="H21" s="2">
        <v>400</v>
      </c>
      <c r="I21" s="2"/>
      <c r="J21" s="5">
        <f>150+1000</f>
        <v>1150</v>
      </c>
      <c r="K21" s="25">
        <v>13625.290377513013</v>
      </c>
      <c r="L21" s="17">
        <f t="shared" si="0"/>
        <v>65562.290377513011</v>
      </c>
    </row>
    <row r="22" spans="1:12" x14ac:dyDescent="0.3">
      <c r="A22" s="24" t="s">
        <v>32</v>
      </c>
      <c r="B22" s="2">
        <f t="shared" si="2"/>
        <v>0</v>
      </c>
      <c r="C22" s="3"/>
      <c r="D22" s="3"/>
      <c r="E22" s="5">
        <v>682</v>
      </c>
      <c r="F22" s="5">
        <v>1200</v>
      </c>
      <c r="G22" s="4">
        <f t="shared" si="1"/>
        <v>1882</v>
      </c>
      <c r="H22" s="2"/>
      <c r="I22" s="2"/>
      <c r="J22" s="5"/>
      <c r="K22" s="25"/>
      <c r="L22" s="17">
        <f t="shared" si="0"/>
        <v>1882</v>
      </c>
    </row>
    <row r="23" spans="1:12" x14ac:dyDescent="0.3">
      <c r="A23" s="24" t="s">
        <v>15</v>
      </c>
      <c r="B23" s="2">
        <f t="shared" si="2"/>
        <v>0</v>
      </c>
      <c r="C23" s="3"/>
      <c r="D23" s="3"/>
      <c r="E23" s="4">
        <v>315</v>
      </c>
      <c r="F23" s="4">
        <v>0</v>
      </c>
      <c r="G23" s="4">
        <f t="shared" si="1"/>
        <v>315</v>
      </c>
      <c r="H23" s="2"/>
      <c r="I23" s="2"/>
      <c r="J23" s="5"/>
      <c r="K23" s="25"/>
      <c r="L23" s="17">
        <f t="shared" si="0"/>
        <v>315</v>
      </c>
    </row>
    <row r="24" spans="1:12" x14ac:dyDescent="0.3">
      <c r="A24" s="24" t="s">
        <v>16</v>
      </c>
      <c r="B24" s="2">
        <f t="shared" si="2"/>
        <v>0</v>
      </c>
      <c r="C24" s="3"/>
      <c r="D24" s="3"/>
      <c r="E24" s="5">
        <v>420</v>
      </c>
      <c r="F24" s="5">
        <v>0</v>
      </c>
      <c r="G24" s="4">
        <f t="shared" si="1"/>
        <v>420</v>
      </c>
      <c r="H24" s="2"/>
      <c r="I24" s="2"/>
      <c r="J24" s="5"/>
      <c r="K24" s="25"/>
      <c r="L24" s="17">
        <f t="shared" si="0"/>
        <v>420</v>
      </c>
    </row>
    <row r="25" spans="1:12" x14ac:dyDescent="0.3">
      <c r="A25" s="24" t="s">
        <v>23</v>
      </c>
      <c r="B25" s="2">
        <f t="shared" si="2"/>
        <v>0</v>
      </c>
      <c r="C25" s="3"/>
      <c r="D25" s="3"/>
      <c r="E25" s="4">
        <v>93</v>
      </c>
      <c r="F25" s="4">
        <v>0</v>
      </c>
      <c r="G25" s="4">
        <f t="shared" si="1"/>
        <v>93</v>
      </c>
      <c r="H25" s="2"/>
      <c r="I25" s="2"/>
      <c r="J25" s="5"/>
      <c r="K25" s="25"/>
      <c r="L25" s="17">
        <f t="shared" si="0"/>
        <v>93</v>
      </c>
    </row>
    <row r="26" spans="1:12" x14ac:dyDescent="0.3">
      <c r="A26" s="24" t="s">
        <v>30</v>
      </c>
      <c r="B26" s="2">
        <f t="shared" si="2"/>
        <v>0</v>
      </c>
      <c r="C26" s="3"/>
      <c r="D26" s="3"/>
      <c r="E26" s="5">
        <v>210</v>
      </c>
      <c r="F26" s="5">
        <v>0</v>
      </c>
      <c r="G26" s="4">
        <f t="shared" si="1"/>
        <v>210</v>
      </c>
      <c r="H26" s="2"/>
      <c r="I26" s="2"/>
      <c r="J26" s="5"/>
      <c r="K26" s="25"/>
      <c r="L26" s="17">
        <f t="shared" si="0"/>
        <v>210</v>
      </c>
    </row>
    <row r="27" spans="1:12" x14ac:dyDescent="0.3">
      <c r="A27" s="24" t="s">
        <v>38</v>
      </c>
      <c r="B27" s="2">
        <f t="shared" si="2"/>
        <v>0</v>
      </c>
      <c r="C27" s="3"/>
      <c r="D27" s="3"/>
      <c r="E27" s="5"/>
      <c r="F27" s="5"/>
      <c r="G27" s="4">
        <f t="shared" si="1"/>
        <v>0</v>
      </c>
      <c r="H27" s="2">
        <v>100</v>
      </c>
      <c r="I27" s="2"/>
      <c r="J27" s="5"/>
      <c r="K27" s="25"/>
      <c r="L27" s="17">
        <f t="shared" si="0"/>
        <v>100</v>
      </c>
    </row>
    <row r="28" spans="1:12" x14ac:dyDescent="0.3">
      <c r="A28" s="24" t="s">
        <v>17</v>
      </c>
      <c r="B28" s="2">
        <f t="shared" si="2"/>
        <v>0</v>
      </c>
      <c r="C28" s="3"/>
      <c r="D28" s="3"/>
      <c r="E28" s="5"/>
      <c r="F28" s="5"/>
      <c r="G28" s="4">
        <f t="shared" si="1"/>
        <v>0</v>
      </c>
      <c r="H28" s="2">
        <v>400</v>
      </c>
      <c r="I28" s="2"/>
      <c r="J28" s="5"/>
      <c r="K28" s="25"/>
      <c r="L28" s="17">
        <f t="shared" si="0"/>
        <v>400</v>
      </c>
    </row>
    <row r="29" spans="1:12" x14ac:dyDescent="0.3">
      <c r="A29" s="24" t="s">
        <v>33</v>
      </c>
      <c r="B29" s="2">
        <f t="shared" si="2"/>
        <v>0</v>
      </c>
      <c r="C29" s="3"/>
      <c r="D29" s="3"/>
      <c r="E29" s="5">
        <v>1488</v>
      </c>
      <c r="F29" s="5">
        <v>1440</v>
      </c>
      <c r="G29" s="4">
        <f t="shared" si="1"/>
        <v>2928</v>
      </c>
      <c r="H29" s="2">
        <v>400</v>
      </c>
      <c r="I29" s="2"/>
      <c r="J29" s="5">
        <f>210+500</f>
        <v>710</v>
      </c>
      <c r="K29" s="25"/>
      <c r="L29" s="17">
        <f t="shared" si="0"/>
        <v>4038</v>
      </c>
    </row>
    <row r="30" spans="1:12" x14ac:dyDescent="0.3">
      <c r="A30" s="24" t="s">
        <v>56</v>
      </c>
      <c r="B30" s="2">
        <f t="shared" si="2"/>
        <v>300</v>
      </c>
      <c r="C30" s="3"/>
      <c r="D30" s="3">
        <v>300</v>
      </c>
      <c r="E30" s="5">
        <v>465</v>
      </c>
      <c r="F30" s="5">
        <v>0</v>
      </c>
      <c r="G30" s="4">
        <f t="shared" si="1"/>
        <v>465</v>
      </c>
      <c r="H30" s="2"/>
      <c r="I30" s="2"/>
      <c r="J30" s="5"/>
      <c r="K30" s="25"/>
      <c r="L30" s="17">
        <f t="shared" si="0"/>
        <v>765</v>
      </c>
    </row>
    <row r="31" spans="1:12" x14ac:dyDescent="0.3">
      <c r="A31" s="24" t="s">
        <v>54</v>
      </c>
      <c r="B31" s="2">
        <f t="shared" si="2"/>
        <v>3150</v>
      </c>
      <c r="C31" s="3">
        <v>3150</v>
      </c>
      <c r="D31" s="3"/>
      <c r="E31" s="5">
        <v>367.5</v>
      </c>
      <c r="F31" s="5">
        <v>270</v>
      </c>
      <c r="G31" s="4">
        <f t="shared" si="1"/>
        <v>637.5</v>
      </c>
      <c r="H31" s="2"/>
      <c r="I31" s="2"/>
      <c r="J31" s="5"/>
      <c r="K31" s="25">
        <v>831.62172714312828</v>
      </c>
      <c r="L31" s="17">
        <f t="shared" si="0"/>
        <v>4619.1217271431287</v>
      </c>
    </row>
    <row r="32" spans="1:12" x14ac:dyDescent="0.3">
      <c r="A32" s="24" t="s">
        <v>49</v>
      </c>
      <c r="B32" s="2">
        <f t="shared" si="2"/>
        <v>11250</v>
      </c>
      <c r="C32" s="3">
        <v>11250</v>
      </c>
      <c r="D32" s="3"/>
      <c r="E32" s="5">
        <v>727.5</v>
      </c>
      <c r="F32" s="5">
        <v>1350</v>
      </c>
      <c r="G32" s="4">
        <f t="shared" si="1"/>
        <v>2077.5</v>
      </c>
      <c r="H32" s="2"/>
      <c r="I32" s="2"/>
      <c r="J32" s="5">
        <f>150+30</f>
        <v>180</v>
      </c>
      <c r="K32" s="25">
        <v>5655.0277445732718</v>
      </c>
      <c r="L32" s="17">
        <f t="shared" si="0"/>
        <v>19162.527744573272</v>
      </c>
    </row>
    <row r="33" spans="1:12" x14ac:dyDescent="0.3">
      <c r="A33" s="24" t="s">
        <v>47</v>
      </c>
      <c r="B33" s="2">
        <f t="shared" si="2"/>
        <v>3200</v>
      </c>
      <c r="C33" s="3"/>
      <c r="D33" s="3">
        <v>3200</v>
      </c>
      <c r="E33" s="5">
        <v>400</v>
      </c>
      <c r="F33" s="5">
        <v>1200</v>
      </c>
      <c r="G33" s="4">
        <f t="shared" si="1"/>
        <v>1600</v>
      </c>
      <c r="H33" s="2"/>
      <c r="I33" s="2"/>
      <c r="J33" s="5"/>
      <c r="K33" s="25">
        <v>731.82711988595281</v>
      </c>
      <c r="L33" s="17">
        <f t="shared" si="0"/>
        <v>5531.8271198859529</v>
      </c>
    </row>
    <row r="34" spans="1:12" x14ac:dyDescent="0.3">
      <c r="A34" s="24" t="s">
        <v>44</v>
      </c>
      <c r="B34" s="2">
        <f t="shared" si="2"/>
        <v>9984</v>
      </c>
      <c r="C34" s="3">
        <v>9152</v>
      </c>
      <c r="D34" s="3">
        <v>832</v>
      </c>
      <c r="E34" s="5">
        <v>1333</v>
      </c>
      <c r="F34" s="5">
        <v>3060</v>
      </c>
      <c r="G34" s="4">
        <f t="shared" si="1"/>
        <v>4393</v>
      </c>
      <c r="H34" s="2"/>
      <c r="I34" s="2"/>
      <c r="J34" s="5">
        <f>30+100</f>
        <v>130</v>
      </c>
      <c r="K34" s="25">
        <v>2685.7423267301838</v>
      </c>
      <c r="L34" s="17">
        <f t="shared" si="0"/>
        <v>17192.742326730186</v>
      </c>
    </row>
    <row r="35" spans="1:12" x14ac:dyDescent="0.3">
      <c r="A35" s="24" t="s">
        <v>36</v>
      </c>
      <c r="B35" s="2">
        <f t="shared" si="2"/>
        <v>660</v>
      </c>
      <c r="C35" s="3"/>
      <c r="D35" s="3">
        <v>660</v>
      </c>
      <c r="E35" s="5">
        <v>491</v>
      </c>
      <c r="F35" s="5">
        <v>660</v>
      </c>
      <c r="G35" s="4">
        <f t="shared" si="1"/>
        <v>1151</v>
      </c>
      <c r="H35" s="2">
        <v>100</v>
      </c>
      <c r="I35" s="2"/>
      <c r="J35" s="5">
        <v>150</v>
      </c>
      <c r="K35" s="25">
        <v>665.29738171450254</v>
      </c>
      <c r="L35" s="17">
        <f t="shared" si="0"/>
        <v>2726.2973817145025</v>
      </c>
    </row>
    <row r="36" spans="1:12" x14ac:dyDescent="0.3">
      <c r="A36" s="24" t="s">
        <v>18</v>
      </c>
      <c r="B36" s="2">
        <f t="shared" si="2"/>
        <v>360</v>
      </c>
      <c r="C36" s="3"/>
      <c r="D36" s="3">
        <v>360</v>
      </c>
      <c r="E36" s="5">
        <v>210</v>
      </c>
      <c r="F36" s="5">
        <v>0</v>
      </c>
      <c r="G36" s="4">
        <f t="shared" si="1"/>
        <v>210</v>
      </c>
      <c r="H36" s="2">
        <v>400</v>
      </c>
      <c r="I36" s="2"/>
      <c r="J36" s="5"/>
      <c r="K36" s="25"/>
      <c r="L36" s="17">
        <f t="shared" si="0"/>
        <v>970</v>
      </c>
    </row>
    <row r="37" spans="1:12" x14ac:dyDescent="0.3">
      <c r="A37" s="24" t="s">
        <v>53</v>
      </c>
      <c r="B37" s="2">
        <f t="shared" si="2"/>
        <v>3072</v>
      </c>
      <c r="C37" s="3">
        <v>3072</v>
      </c>
      <c r="D37" s="3"/>
      <c r="E37" s="5">
        <v>1050</v>
      </c>
      <c r="F37" s="5">
        <v>360</v>
      </c>
      <c r="G37" s="4">
        <f t="shared" si="1"/>
        <v>1410</v>
      </c>
      <c r="H37" s="2"/>
      <c r="I37" s="2"/>
      <c r="J37" s="5">
        <f>85+275</f>
        <v>360</v>
      </c>
      <c r="K37" s="25"/>
      <c r="L37" s="17">
        <f t="shared" si="0"/>
        <v>4842</v>
      </c>
    </row>
    <row r="38" spans="1:12" x14ac:dyDescent="0.3">
      <c r="A38" s="24" t="s">
        <v>50</v>
      </c>
      <c r="B38" s="2">
        <f t="shared" si="2"/>
        <v>0</v>
      </c>
      <c r="C38" s="3"/>
      <c r="D38" s="3"/>
      <c r="E38" s="5"/>
      <c r="F38" s="5"/>
      <c r="G38" s="4">
        <f t="shared" si="1"/>
        <v>0</v>
      </c>
      <c r="H38" s="2">
        <v>100</v>
      </c>
      <c r="I38" s="2"/>
      <c r="J38" s="5"/>
      <c r="K38" s="25"/>
      <c r="L38" s="17">
        <f t="shared" si="0"/>
        <v>100</v>
      </c>
    </row>
    <row r="39" spans="1:12" x14ac:dyDescent="0.3">
      <c r="A39" s="24" t="s">
        <v>28</v>
      </c>
      <c r="B39" s="2">
        <f t="shared" si="2"/>
        <v>1080</v>
      </c>
      <c r="C39" s="3"/>
      <c r="D39" s="3">
        <v>1080</v>
      </c>
      <c r="E39" s="5">
        <v>630</v>
      </c>
      <c r="F39" s="5">
        <v>0</v>
      </c>
      <c r="G39" s="4">
        <f t="shared" si="1"/>
        <v>630</v>
      </c>
      <c r="H39" s="2">
        <v>400</v>
      </c>
      <c r="I39" s="2"/>
      <c r="J39" s="5"/>
      <c r="K39" s="25"/>
      <c r="L39" s="17">
        <f t="shared" si="0"/>
        <v>2110</v>
      </c>
    </row>
    <row r="40" spans="1:12" x14ac:dyDescent="0.3">
      <c r="A40" s="24" t="s">
        <v>31</v>
      </c>
      <c r="B40" s="2">
        <f t="shared" si="2"/>
        <v>1540</v>
      </c>
      <c r="C40" s="3"/>
      <c r="D40" s="3">
        <v>1540</v>
      </c>
      <c r="E40" s="5">
        <v>305</v>
      </c>
      <c r="F40" s="5">
        <v>360</v>
      </c>
      <c r="G40" s="4">
        <f t="shared" si="1"/>
        <v>665</v>
      </c>
      <c r="H40" s="2">
        <v>100</v>
      </c>
      <c r="I40" s="2"/>
      <c r="J40" s="5">
        <f>17.5+100</f>
        <v>117.5</v>
      </c>
      <c r="K40" s="25"/>
      <c r="L40" s="17">
        <f t="shared" si="0"/>
        <v>2422.5</v>
      </c>
    </row>
    <row r="41" spans="1:12" x14ac:dyDescent="0.3">
      <c r="A41" s="24" t="s">
        <v>19</v>
      </c>
      <c r="B41" s="2">
        <f t="shared" si="2"/>
        <v>0</v>
      </c>
      <c r="C41" s="3"/>
      <c r="D41" s="3"/>
      <c r="E41" s="4"/>
      <c r="F41" s="4"/>
      <c r="G41" s="4">
        <f t="shared" si="1"/>
        <v>0</v>
      </c>
      <c r="H41" s="2">
        <v>400</v>
      </c>
      <c r="I41" s="2"/>
      <c r="J41" s="5"/>
      <c r="K41" s="25"/>
      <c r="L41" s="17">
        <f t="shared" si="0"/>
        <v>400</v>
      </c>
    </row>
    <row r="42" spans="1:12" x14ac:dyDescent="0.3">
      <c r="A42" s="24" t="s">
        <v>20</v>
      </c>
      <c r="B42" s="2">
        <f t="shared" si="2"/>
        <v>11516</v>
      </c>
      <c r="C42" s="3">
        <v>10860</v>
      </c>
      <c r="D42" s="3">
        <v>656</v>
      </c>
      <c r="E42" s="5">
        <v>1305</v>
      </c>
      <c r="F42" s="5">
        <v>1980</v>
      </c>
      <c r="G42" s="4">
        <f t="shared" si="1"/>
        <v>3285</v>
      </c>
      <c r="H42" s="2"/>
      <c r="I42" s="2"/>
      <c r="J42" s="5"/>
      <c r="K42" s="25">
        <v>365.91355994297641</v>
      </c>
      <c r="L42" s="17">
        <f t="shared" si="0"/>
        <v>15166.913559942976</v>
      </c>
    </row>
    <row r="43" spans="1:12" x14ac:dyDescent="0.3">
      <c r="A43" s="24" t="s">
        <v>35</v>
      </c>
      <c r="B43" s="2">
        <f t="shared" si="2"/>
        <v>0</v>
      </c>
      <c r="C43" s="3"/>
      <c r="D43" s="3"/>
      <c r="E43" s="5"/>
      <c r="F43" s="5"/>
      <c r="G43" s="4">
        <f t="shared" si="1"/>
        <v>0</v>
      </c>
      <c r="H43" s="2">
        <f>200+1500+2000</f>
        <v>3700</v>
      </c>
      <c r="I43" s="2">
        <f>900+3000</f>
        <v>3900</v>
      </c>
      <c r="J43" s="5"/>
      <c r="K43" s="25"/>
      <c r="L43" s="17">
        <f t="shared" si="0"/>
        <v>7600</v>
      </c>
    </row>
    <row r="44" spans="1:12" x14ac:dyDescent="0.3">
      <c r="A44" s="26" t="s">
        <v>59</v>
      </c>
      <c r="B44" s="2">
        <f t="shared" si="2"/>
        <v>480</v>
      </c>
      <c r="C44" s="3"/>
      <c r="D44" s="3">
        <v>480</v>
      </c>
      <c r="E44" s="5">
        <v>1860.5</v>
      </c>
      <c r="F44" s="5">
        <v>1800</v>
      </c>
      <c r="G44" s="4">
        <f t="shared" si="1"/>
        <v>3660.5</v>
      </c>
      <c r="H44" s="2">
        <v>300</v>
      </c>
      <c r="I44" s="2"/>
      <c r="J44" s="5">
        <f>75+425</f>
        <v>500</v>
      </c>
      <c r="K44" s="25">
        <v>2232.0700000000002</v>
      </c>
      <c r="L44" s="17">
        <f t="shared" si="0"/>
        <v>7172.57</v>
      </c>
    </row>
    <row r="45" spans="1:12" x14ac:dyDescent="0.3">
      <c r="A45" s="24" t="s">
        <v>21</v>
      </c>
      <c r="B45" s="2">
        <f t="shared" si="2"/>
        <v>1400</v>
      </c>
      <c r="C45" s="3"/>
      <c r="D45" s="3">
        <v>1400</v>
      </c>
      <c r="E45" s="5">
        <v>980</v>
      </c>
      <c r="F45" s="5">
        <v>1680</v>
      </c>
      <c r="G45" s="4">
        <f t="shared" si="1"/>
        <v>2660</v>
      </c>
      <c r="H45" s="2"/>
      <c r="I45" s="2"/>
      <c r="J45" s="5"/>
      <c r="K45" s="25">
        <v>133.05947634290052</v>
      </c>
      <c r="L45" s="17">
        <f t="shared" si="0"/>
        <v>4193.0594763429008</v>
      </c>
    </row>
    <row r="46" spans="1:12" x14ac:dyDescent="0.3">
      <c r="A46" s="24" t="s">
        <v>40</v>
      </c>
      <c r="B46" s="2">
        <f t="shared" si="2"/>
        <v>24360</v>
      </c>
      <c r="C46" s="3">
        <v>23520</v>
      </c>
      <c r="D46" s="3">
        <v>840</v>
      </c>
      <c r="E46" s="5">
        <v>2033.5</v>
      </c>
      <c r="F46" s="5">
        <v>2730</v>
      </c>
      <c r="G46" s="4">
        <f t="shared" si="1"/>
        <v>4763.5</v>
      </c>
      <c r="H46" s="2">
        <v>100</v>
      </c>
      <c r="I46" s="2"/>
      <c r="J46" s="5">
        <f>297.5+400</f>
        <v>697.5</v>
      </c>
      <c r="K46" s="25">
        <v>1829.5677997148821</v>
      </c>
      <c r="L46" s="17">
        <f t="shared" si="0"/>
        <v>31750.567799714881</v>
      </c>
    </row>
    <row r="47" spans="1:12" x14ac:dyDescent="0.3">
      <c r="A47" s="24" t="s">
        <v>34</v>
      </c>
      <c r="B47" s="2">
        <f t="shared" si="2"/>
        <v>7800</v>
      </c>
      <c r="C47" s="3"/>
      <c r="D47" s="3">
        <v>7800</v>
      </c>
      <c r="E47" s="5">
        <v>1209</v>
      </c>
      <c r="F47" s="5">
        <v>2340</v>
      </c>
      <c r="G47" s="4">
        <f t="shared" si="1"/>
        <v>3549</v>
      </c>
      <c r="H47" s="2"/>
      <c r="I47" s="2"/>
      <c r="J47" s="5">
        <v>240</v>
      </c>
      <c r="K47" s="25"/>
      <c r="L47" s="17">
        <f t="shared" si="0"/>
        <v>11589</v>
      </c>
    </row>
    <row r="48" spans="1:12" x14ac:dyDescent="0.3">
      <c r="A48" s="24" t="s">
        <v>46</v>
      </c>
      <c r="B48" s="2">
        <f t="shared" si="2"/>
        <v>2000</v>
      </c>
      <c r="C48" s="3"/>
      <c r="D48" s="3">
        <v>2000</v>
      </c>
      <c r="E48" s="5">
        <v>522</v>
      </c>
      <c r="F48" s="5">
        <v>720</v>
      </c>
      <c r="G48" s="4">
        <f t="shared" si="1"/>
        <v>1242</v>
      </c>
      <c r="H48" s="2">
        <v>100</v>
      </c>
      <c r="I48" s="2"/>
      <c r="J48" s="5"/>
      <c r="K48" s="25">
        <v>399.17842902870154</v>
      </c>
      <c r="L48" s="17">
        <f t="shared" si="0"/>
        <v>3741.1784290287014</v>
      </c>
    </row>
    <row r="49" spans="1:12" x14ac:dyDescent="0.3">
      <c r="A49" s="24" t="s">
        <v>25</v>
      </c>
      <c r="B49" s="2">
        <f t="shared" si="2"/>
        <v>0</v>
      </c>
      <c r="C49" s="3"/>
      <c r="D49" s="3"/>
      <c r="E49" s="4">
        <v>210</v>
      </c>
      <c r="F49" s="4">
        <v>0</v>
      </c>
      <c r="G49" s="4">
        <f t="shared" si="1"/>
        <v>210</v>
      </c>
      <c r="H49" s="2"/>
      <c r="I49" s="2"/>
      <c r="J49" s="5"/>
      <c r="K49" s="25"/>
      <c r="L49" s="17">
        <f t="shared" si="0"/>
        <v>210</v>
      </c>
    </row>
    <row r="50" spans="1:12" x14ac:dyDescent="0.3">
      <c r="A50" s="24" t="s">
        <v>27</v>
      </c>
      <c r="B50" s="2">
        <f t="shared" si="2"/>
        <v>800</v>
      </c>
      <c r="C50" s="3">
        <v>800</v>
      </c>
      <c r="D50" s="3"/>
      <c r="E50" s="5">
        <v>280</v>
      </c>
      <c r="F50" s="5">
        <v>0</v>
      </c>
      <c r="G50" s="4">
        <f t="shared" si="1"/>
        <v>280</v>
      </c>
      <c r="H50" s="2"/>
      <c r="I50" s="2"/>
      <c r="J50" s="5"/>
      <c r="K50" s="25"/>
      <c r="L50" s="17">
        <f t="shared" si="0"/>
        <v>1080</v>
      </c>
    </row>
    <row r="51" spans="1:12" x14ac:dyDescent="0.3">
      <c r="A51" s="24" t="s">
        <v>43</v>
      </c>
      <c r="B51" s="2">
        <f t="shared" si="2"/>
        <v>2840</v>
      </c>
      <c r="C51" s="3"/>
      <c r="D51" s="3">
        <v>2840</v>
      </c>
      <c r="E51" s="5">
        <v>982</v>
      </c>
      <c r="F51" s="5">
        <v>1920</v>
      </c>
      <c r="G51" s="4">
        <f t="shared" si="1"/>
        <v>2902</v>
      </c>
      <c r="H51" s="2">
        <v>100</v>
      </c>
      <c r="I51" s="2"/>
      <c r="J51" s="5">
        <f>75+560</f>
        <v>635</v>
      </c>
      <c r="K51" s="25">
        <v>4540.6546302014804</v>
      </c>
      <c r="L51" s="17">
        <f t="shared" si="0"/>
        <v>11017.654630201479</v>
      </c>
    </row>
    <row r="52" spans="1:12" ht="15" customHeight="1" thickBot="1" x14ac:dyDescent="0.35">
      <c r="A52" s="27" t="s">
        <v>22</v>
      </c>
      <c r="B52" s="28">
        <f t="shared" si="2"/>
        <v>0</v>
      </c>
      <c r="C52" s="29"/>
      <c r="D52" s="29"/>
      <c r="E52" s="30"/>
      <c r="F52" s="30"/>
      <c r="G52" s="31">
        <f t="shared" si="1"/>
        <v>0</v>
      </c>
      <c r="H52" s="28"/>
      <c r="I52" s="28"/>
      <c r="J52" s="30"/>
      <c r="K52" s="32"/>
      <c r="L52" s="34">
        <f t="shared" si="0"/>
        <v>0</v>
      </c>
    </row>
    <row r="53" spans="1:12" ht="15" thickBot="1" x14ac:dyDescent="0.35">
      <c r="A53" s="33"/>
      <c r="B53" s="6">
        <f t="shared" ref="B53:L53" si="3">SUM(B4:B51)</f>
        <v>228022.93343774471</v>
      </c>
      <c r="C53" s="7">
        <f t="shared" si="3"/>
        <v>175190</v>
      </c>
      <c r="D53" s="7">
        <f t="shared" si="3"/>
        <v>52832.933437744716</v>
      </c>
      <c r="E53" s="8">
        <f t="shared" si="3"/>
        <v>38139.25</v>
      </c>
      <c r="F53" s="8">
        <f t="shared" si="3"/>
        <v>58706.25</v>
      </c>
      <c r="G53" s="8">
        <f t="shared" si="3"/>
        <v>96845.5</v>
      </c>
      <c r="H53" s="9">
        <f t="shared" si="3"/>
        <v>9900</v>
      </c>
      <c r="I53" s="9">
        <f t="shared" si="3"/>
        <v>4300</v>
      </c>
      <c r="J53" s="10">
        <f t="shared" si="3"/>
        <v>9569</v>
      </c>
      <c r="K53" s="11">
        <f t="shared" si="3"/>
        <v>61362.563846603109</v>
      </c>
      <c r="L53" s="35">
        <f t="shared" si="3"/>
        <v>409999.99728434777</v>
      </c>
    </row>
  </sheetData>
  <autoFilter ref="A3:L3" xr:uid="{3ABC1463-3727-46E7-8517-817D2E02D2D1}">
    <sortState ref="A4:L53">
      <sortCondition ref="A3"/>
    </sortState>
  </autoFilter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Šport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Matija Kolarič</dc:creator>
  <cp:lastModifiedBy>Mojca Banič</cp:lastModifiedBy>
  <cp:lastPrinted>2018-04-05T12:52:30Z</cp:lastPrinted>
  <dcterms:created xsi:type="dcterms:W3CDTF">2018-03-23T09:51:03Z</dcterms:created>
  <dcterms:modified xsi:type="dcterms:W3CDTF">2018-04-10T09:30:08Z</dcterms:modified>
</cp:coreProperties>
</file>