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DDGKR\Razpisi Obcine\2021\rezultati\"/>
    </mc:Choice>
  </mc:AlternateContent>
  <xr:revisionPtr revIDLastSave="0" documentId="13_ncr:1_{4E828081-9E01-4634-BCA9-47604E14BF9C}" xr6:coauthVersionLast="46" xr6:coauthVersionMax="46" xr10:uidLastSave="{00000000-0000-0000-0000-000000000000}"/>
  <bookViews>
    <workbookView xWindow="1065" yWindow="795" windowWidth="22875" windowHeight="13725" xr2:uid="{00000000-000D-0000-FFFF-FFFF00000000}"/>
  </bookViews>
  <sheets>
    <sheet name="pregled" sheetId="18" r:id="rId1"/>
    <sheet name=" A" sheetId="20" r:id="rId2"/>
    <sheet name="B" sheetId="21" r:id="rId3"/>
    <sheet name="c" sheetId="22" r:id="rId4"/>
    <sheet name="D" sheetId="23" r:id="rId5"/>
    <sheet name="E" sheetId="26" r:id="rId6"/>
    <sheet name="mailng lista" sheetId="1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6" l="1"/>
  <c r="H5" i="23"/>
  <c r="F5" i="23"/>
  <c r="E3" i="26"/>
  <c r="F3" i="26"/>
  <c r="I9" i="20"/>
  <c r="J1" i="20" s="1"/>
  <c r="G6" i="26"/>
  <c r="G6" i="22"/>
  <c r="I8" i="21"/>
  <c r="H11" i="20"/>
  <c r="H3" i="21"/>
  <c r="E4" i="26"/>
  <c r="F4" i="26" s="1"/>
  <c r="G4" i="26"/>
  <c r="F3" i="23"/>
  <c r="H4" i="21"/>
  <c r="G4" i="20"/>
  <c r="F5" i="26"/>
  <c r="H5" i="21"/>
  <c r="H6" i="21"/>
  <c r="E4" i="21" l="1"/>
  <c r="E5" i="21"/>
  <c r="E6" i="21"/>
  <c r="E3" i="21"/>
  <c r="F4" i="23"/>
  <c r="F4" i="22"/>
  <c r="F5" i="22"/>
  <c r="F3" i="22"/>
  <c r="F6" i="22" s="1"/>
  <c r="H7" i="21"/>
  <c r="F17" i="21"/>
  <c r="G17" i="21"/>
  <c r="E7" i="21"/>
  <c r="H4" i="20" l="1"/>
  <c r="H5" i="20"/>
  <c r="H6" i="20"/>
  <c r="H7" i="20"/>
  <c r="H3" i="20"/>
  <c r="H8" i="20"/>
  <c r="H9" i="20" l="1"/>
  <c r="I16" i="20" l="1"/>
  <c r="I21" i="20" l="1"/>
  <c r="H17" i="20" l="1"/>
</calcChain>
</file>

<file path=xl/sharedStrings.xml><?xml version="1.0" encoding="utf-8"?>
<sst xmlns="http://schemas.openxmlformats.org/spreadsheetml/2006/main" count="212" uniqueCount="132">
  <si>
    <t xml:space="preserve">Plesno društvo Imani  </t>
  </si>
  <si>
    <t xml:space="preserve">KD Kapele                                    </t>
  </si>
  <si>
    <t xml:space="preserve">KD Pihalni orkester Kapele            </t>
  </si>
  <si>
    <t>Društvo s sekcijami</t>
  </si>
  <si>
    <t>št. zadeve</t>
  </si>
  <si>
    <t>lopatic.mateja@gmail.com</t>
  </si>
  <si>
    <t>darinka.cvetko8@gmail.com</t>
  </si>
  <si>
    <t>slavko.mihelin@gmail.com</t>
  </si>
  <si>
    <t>kostrevc.ivan@gmail.com</t>
  </si>
  <si>
    <t>silovec15a@gmail.com</t>
  </si>
  <si>
    <t>drago.iljas@t-2.net</t>
  </si>
  <si>
    <t>janez.avsic@gmail.com</t>
  </si>
  <si>
    <t>martin.dusic@siol.net</t>
  </si>
  <si>
    <t>kud.antonkrec@gmail.com</t>
  </si>
  <si>
    <t>d.l.brezice@gmail.com</t>
  </si>
  <si>
    <t>kdkapele@gmail.com</t>
  </si>
  <si>
    <t>videokom12@gmail.com</t>
  </si>
  <si>
    <t>suzana.vahtaric@gmail.com</t>
  </si>
  <si>
    <t>ida.ostrelic@gmail.com</t>
  </si>
  <si>
    <t>kud.slavcek@gmail.com</t>
  </si>
  <si>
    <t>florkanicster@gmail.com</t>
  </si>
  <si>
    <t>ivan.hribersek@gmail.com</t>
  </si>
  <si>
    <t>kd.ivankobal@gmail.com</t>
  </si>
  <si>
    <t>alenkack@gmail.com</t>
  </si>
  <si>
    <t>imani.pd@gmail.com</t>
  </si>
  <si>
    <t>orkesterkapele@yahoo.com</t>
  </si>
  <si>
    <t>mojca.strasek.dodig@gmail.com</t>
  </si>
  <si>
    <t>info@mepzviva.org</t>
  </si>
  <si>
    <t>info@zkd-brezice.si</t>
  </si>
  <si>
    <t>info@orkester-loce.si</t>
  </si>
  <si>
    <t>pevci.zvoka@gmail.com</t>
  </si>
  <si>
    <t>natasa.pletersnik@gmail.com</t>
  </si>
  <si>
    <t>joze.denzic@siol.net</t>
  </si>
  <si>
    <t>Društvo Mažoretke Dobova</t>
  </si>
  <si>
    <t>Društvo Fotoklub Brežice</t>
  </si>
  <si>
    <t>A2</t>
  </si>
  <si>
    <t>C</t>
  </si>
  <si>
    <t>A1</t>
  </si>
  <si>
    <t>5€/UR</t>
  </si>
  <si>
    <t>odobreno</t>
  </si>
  <si>
    <t>št.ur</t>
  </si>
  <si>
    <t>KD GPO Loče</t>
  </si>
  <si>
    <t>upravičeni stroški</t>
  </si>
  <si>
    <t>A1 - inštrumenti</t>
  </si>
  <si>
    <t>A2 - oprema</t>
  </si>
  <si>
    <t>B - najem</t>
  </si>
  <si>
    <t>C-uniforme</t>
  </si>
  <si>
    <t>D-založništvo</t>
  </si>
  <si>
    <t>E- raziskava</t>
  </si>
  <si>
    <t>A-E</t>
  </si>
  <si>
    <t>KUD Oton Župančič Artiče</t>
  </si>
  <si>
    <t>Društvo likovnikov Brežice</t>
  </si>
  <si>
    <t>KUD Slavček Velika Dolina</t>
  </si>
  <si>
    <t>OPIS</t>
  </si>
  <si>
    <t>VREDNOST</t>
  </si>
  <si>
    <t>OPOMBA</t>
  </si>
  <si>
    <t>opomba</t>
  </si>
  <si>
    <t>vrednost</t>
  </si>
  <si>
    <t>raziskovalna dela na področju kulture</t>
  </si>
  <si>
    <t>izdaja strokovne literature/cd</t>
  </si>
  <si>
    <t>Uniforme</t>
  </si>
  <si>
    <t>Najemnina</t>
  </si>
  <si>
    <t>Prijava</t>
  </si>
  <si>
    <t xml:space="preserve">inštrumenti in pripomočki </t>
  </si>
  <si>
    <t>zaprošeno</t>
  </si>
  <si>
    <t>naprošeno</t>
  </si>
  <si>
    <t>inštrument</t>
  </si>
  <si>
    <t>Opis A1</t>
  </si>
  <si>
    <t>Opis A2</t>
  </si>
  <si>
    <t>opis B</t>
  </si>
  <si>
    <t>opis C</t>
  </si>
  <si>
    <t>opis D</t>
  </si>
  <si>
    <t>opis E</t>
  </si>
  <si>
    <t>neodobreno</t>
  </si>
  <si>
    <t>620-7/2021</t>
  </si>
  <si>
    <t>620-9/2021</t>
  </si>
  <si>
    <t>KUD Franjo Stiplovšek Gimnazija Brežice</t>
  </si>
  <si>
    <t>620-12/2021</t>
  </si>
  <si>
    <t>620-15/2021</t>
  </si>
  <si>
    <t>620-19/2021</t>
  </si>
  <si>
    <t>KUD Mokriške vrane</t>
  </si>
  <si>
    <t>620-21/2021</t>
  </si>
  <si>
    <t>620-27/2021</t>
  </si>
  <si>
    <t>620-28/2021</t>
  </si>
  <si>
    <t>620-30/2021</t>
  </si>
  <si>
    <t>620-39/2021</t>
  </si>
  <si>
    <t>A1/A2</t>
  </si>
  <si>
    <t>A1/B/C/D</t>
  </si>
  <si>
    <t>B</t>
  </si>
  <si>
    <t>B/C/E</t>
  </si>
  <si>
    <t>A2/B/D</t>
  </si>
  <si>
    <t>D/E</t>
  </si>
  <si>
    <t>620-45/2021</t>
  </si>
  <si>
    <t>Berda - tamburica</t>
  </si>
  <si>
    <t>spletna kamera (za zoom sestanke)</t>
  </si>
  <si>
    <t>preša za grafiko s podstavkom</t>
  </si>
  <si>
    <t>french horn</t>
  </si>
  <si>
    <t>dvakrat zapored dobili odobreno</t>
  </si>
  <si>
    <t>Komunala</t>
  </si>
  <si>
    <t xml:space="preserve">Elektrika </t>
  </si>
  <si>
    <t xml:space="preserve">Čiščenje dimnika </t>
  </si>
  <si>
    <t>Kurilno olje</t>
  </si>
  <si>
    <t>jakne in podobleke</t>
  </si>
  <si>
    <t>film o GPO</t>
  </si>
  <si>
    <t>polo majce in softshell</t>
  </si>
  <si>
    <t>publikacija rezultatov raziskave ob 170.letnici</t>
  </si>
  <si>
    <t xml:space="preserve">2x miza, 8x stol </t>
  </si>
  <si>
    <t>škornji</t>
  </si>
  <si>
    <t>projektor in fotoaparat</t>
  </si>
  <si>
    <t>zbirka ljudskih pesmi</t>
  </si>
  <si>
    <t>zbornik 75 let gimnazije in 50 let KUD Brežice - Naša pot</t>
  </si>
  <si>
    <t>Zbornik o osamosvajanju Slovenije Rojen v samostojni državi</t>
  </si>
  <si>
    <t>zahtevano</t>
  </si>
  <si>
    <t>prijava nakupa hladilnika</t>
  </si>
  <si>
    <t>foto okvir s steklom</t>
  </si>
  <si>
    <t xml:space="preserve">odobreno </t>
  </si>
  <si>
    <t>odobreno leto</t>
  </si>
  <si>
    <t>odstop 2020, 2019</t>
  </si>
  <si>
    <t>ostanek A - 7000€</t>
  </si>
  <si>
    <t>pogodba ni priložena, lanko leto pogojno odobrena sredstva (aneks)</t>
  </si>
  <si>
    <t>2x miza in 8x stol</t>
  </si>
  <si>
    <t>inštrumenti</t>
  </si>
  <si>
    <t>preša</t>
  </si>
  <si>
    <t>spletna kamera</t>
  </si>
  <si>
    <t>tamburica</t>
  </si>
  <si>
    <t>prostori v Župništvu Kapele</t>
  </si>
  <si>
    <t>KS Kapele</t>
  </si>
  <si>
    <t>Reliv</t>
  </si>
  <si>
    <t xml:space="preserve">Gasilski dom </t>
  </si>
  <si>
    <t>polo majice in softshell</t>
  </si>
  <si>
    <t>1025€ in neodobreno</t>
  </si>
  <si>
    <t>zbornik ob 50 letnici in zbornik o osamosvajanju Slovenije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</si>
</sst>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2" applyNumberFormat="0" applyAlignment="0" applyProtection="0"/>
    <xf numFmtId="0" fontId="9" fillId="5" borderId="0" applyNumberFormat="0" applyBorder="0" applyAlignment="0" applyProtection="0"/>
    <xf numFmtId="0" fontId="11" fillId="6" borderId="0" applyNumberFormat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2" borderId="1" xfId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6" fillId="3" borderId="0" xfId="2" applyNumberFormat="1" applyAlignment="1">
      <alignment horizontal="center" vertical="center"/>
    </xf>
    <xf numFmtId="164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0" fontId="6" fillId="3" borderId="1" xfId="2" applyBorder="1" applyAlignment="1">
      <alignment horizontal="center" vertical="center" wrapText="1"/>
    </xf>
    <xf numFmtId="9" fontId="6" fillId="3" borderId="1" xfId="2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9" fontId="6" fillId="3" borderId="1" xfId="2" applyNumberFormat="1" applyBorder="1" applyAlignment="1">
      <alignment horizontal="center" vertical="center" wrapText="1"/>
    </xf>
    <xf numFmtId="9" fontId="9" fillId="5" borderId="0" xfId="4" applyNumberForma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9" fillId="5" borderId="1" xfId="4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9" fontId="7" fillId="4" borderId="5" xfId="3" applyNumberFormat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wrapText="1"/>
    </xf>
    <xf numFmtId="0" fontId="11" fillId="6" borderId="1" xfId="5" applyBorder="1"/>
    <xf numFmtId="0" fontId="9" fillId="5" borderId="1" xfId="4" applyBorder="1"/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9" fontId="6" fillId="3" borderId="3" xfId="2" applyNumberFormat="1" applyBorder="1" applyAlignment="1">
      <alignment horizontal="center" vertical="center" wrapText="1"/>
    </xf>
    <xf numFmtId="0" fontId="9" fillId="5" borderId="0" xfId="4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0" xfId="0" applyNumberFormat="1"/>
    <xf numFmtId="0" fontId="9" fillId="5" borderId="3" xfId="4" applyBorder="1" applyAlignment="1">
      <alignment wrapText="1"/>
    </xf>
    <xf numFmtId="0" fontId="9" fillId="5" borderId="0" xfId="4" applyAlignment="1">
      <alignment horizontal="center" vertical="center" wrapText="1"/>
    </xf>
    <xf numFmtId="164" fontId="0" fillId="0" borderId="0" xfId="0" applyNumberFormat="1" applyAlignment="1">
      <alignment wrapText="1"/>
    </xf>
    <xf numFmtId="2" fontId="0" fillId="0" borderId="1" xfId="0" applyNumberFormat="1" applyBorder="1"/>
    <xf numFmtId="2" fontId="0" fillId="7" borderId="0" xfId="0" applyNumberFormat="1" applyFill="1"/>
    <xf numFmtId="6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6" fontId="0" fillId="0" borderId="1" xfId="0" applyNumberFormat="1" applyFont="1" applyBorder="1" applyAlignment="1">
      <alignment horizontal="center" vertical="center" wrapText="1"/>
    </xf>
  </cellXfs>
  <cellStyles count="6">
    <cellStyle name="Dobro" xfId="2" builtinId="26"/>
    <cellStyle name="Hiperpovezava" xfId="1" builtinId="8"/>
    <cellStyle name="Izhod" xfId="3" builtinId="21"/>
    <cellStyle name="Navadno" xfId="0" builtinId="0"/>
    <cellStyle name="Nevtralno" xfId="5" builtinId="28"/>
    <cellStyle name="Slabo" xfId="4" builtinId="27"/>
  </cellStyles>
  <dxfs count="0"/>
  <tableStyles count="0" defaultTableStyle="TableStyleMedium9" defaultPivotStyle="PivotStyleLight16"/>
  <colors>
    <mruColors>
      <color rgb="FFF8AE70"/>
      <color rgb="FFFF9933"/>
      <color rgb="FFF6801E"/>
      <color rgb="FFF79747"/>
      <color rgb="FFF79F57"/>
      <color rgb="FFF68B32"/>
      <color rgb="FFF5750B"/>
      <color rgb="FFF57E1B"/>
      <color rgb="FFF68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martin.dusic@siol.net" TargetMode="External"/><Relationship Id="rId13" Type="http://schemas.openxmlformats.org/officeDocument/2006/relationships/hyperlink" Target="mailto:suzana.vahtaric@gmail.com" TargetMode="External"/><Relationship Id="rId18" Type="http://schemas.openxmlformats.org/officeDocument/2006/relationships/hyperlink" Target="mailto:kd.ivankobal@gmail.com" TargetMode="External"/><Relationship Id="rId26" Type="http://schemas.openxmlformats.org/officeDocument/2006/relationships/hyperlink" Target="mailto:pevci.zvoka@gmail.com" TargetMode="External"/><Relationship Id="rId3" Type="http://schemas.openxmlformats.org/officeDocument/2006/relationships/hyperlink" Target="mailto:slavko.mihelin@gmail.com" TargetMode="External"/><Relationship Id="rId21" Type="http://schemas.openxmlformats.org/officeDocument/2006/relationships/hyperlink" Target="mailto:orkesterkapele@yahoo.com" TargetMode="External"/><Relationship Id="rId7" Type="http://schemas.openxmlformats.org/officeDocument/2006/relationships/hyperlink" Target="mailto:janez.avsic@gmail.com" TargetMode="External"/><Relationship Id="rId12" Type="http://schemas.openxmlformats.org/officeDocument/2006/relationships/hyperlink" Target="mailto:videokom12@gmail.com" TargetMode="External"/><Relationship Id="rId17" Type="http://schemas.openxmlformats.org/officeDocument/2006/relationships/hyperlink" Target="mailto:ivan.hribersek@gmail.com" TargetMode="External"/><Relationship Id="rId25" Type="http://schemas.openxmlformats.org/officeDocument/2006/relationships/hyperlink" Target="mailto:info@orkester-loce.si" TargetMode="External"/><Relationship Id="rId2" Type="http://schemas.openxmlformats.org/officeDocument/2006/relationships/hyperlink" Target="mailto:darinka.cvetko8@gmail.com" TargetMode="External"/><Relationship Id="rId16" Type="http://schemas.openxmlformats.org/officeDocument/2006/relationships/hyperlink" Target="mailto:florkanicster@gmail.com" TargetMode="External"/><Relationship Id="rId20" Type="http://schemas.openxmlformats.org/officeDocument/2006/relationships/hyperlink" Target="mailto:imani.pd@gmail.com" TargetMode="External"/><Relationship Id="rId1" Type="http://schemas.openxmlformats.org/officeDocument/2006/relationships/hyperlink" Target="mailto:lopatic.mateja@gmail.com" TargetMode="External"/><Relationship Id="rId6" Type="http://schemas.openxmlformats.org/officeDocument/2006/relationships/hyperlink" Target="mailto:drago.iljas@t-2.net" TargetMode="External"/><Relationship Id="rId11" Type="http://schemas.openxmlformats.org/officeDocument/2006/relationships/hyperlink" Target="mailto:kdkapele@gmail.com" TargetMode="External"/><Relationship Id="rId24" Type="http://schemas.openxmlformats.org/officeDocument/2006/relationships/hyperlink" Target="mailto:info@zkd-brezice.si" TargetMode="External"/><Relationship Id="rId5" Type="http://schemas.openxmlformats.org/officeDocument/2006/relationships/hyperlink" Target="mailto:silovec15a@gmail.com" TargetMode="External"/><Relationship Id="rId15" Type="http://schemas.openxmlformats.org/officeDocument/2006/relationships/hyperlink" Target="mailto:kud.slavcek@gmail.com" TargetMode="External"/><Relationship Id="rId23" Type="http://schemas.openxmlformats.org/officeDocument/2006/relationships/hyperlink" Target="mailto:info@mepzviva.org" TargetMode="External"/><Relationship Id="rId28" Type="http://schemas.openxmlformats.org/officeDocument/2006/relationships/hyperlink" Target="mailto:joze.denzic@siol.net" TargetMode="External"/><Relationship Id="rId10" Type="http://schemas.openxmlformats.org/officeDocument/2006/relationships/hyperlink" Target="mailto:d.l.brezice@gmail.com" TargetMode="External"/><Relationship Id="rId19" Type="http://schemas.openxmlformats.org/officeDocument/2006/relationships/hyperlink" Target="mailto:alenkack@gmail.com" TargetMode="External"/><Relationship Id="rId4" Type="http://schemas.openxmlformats.org/officeDocument/2006/relationships/hyperlink" Target="mailto:kostrevc.ivan@gmail.com" TargetMode="External"/><Relationship Id="rId9" Type="http://schemas.openxmlformats.org/officeDocument/2006/relationships/hyperlink" Target="mailto:kud.antonkrec@gmail.com" TargetMode="External"/><Relationship Id="rId14" Type="http://schemas.openxmlformats.org/officeDocument/2006/relationships/hyperlink" Target="mailto:ida.ostrelic@gmail.com" TargetMode="External"/><Relationship Id="rId22" Type="http://schemas.openxmlformats.org/officeDocument/2006/relationships/hyperlink" Target="mailto:mojca.strasek.dodig@gmail.com" TargetMode="External"/><Relationship Id="rId27" Type="http://schemas.openxmlformats.org/officeDocument/2006/relationships/hyperlink" Target="mailto:natasa.pletersni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6" sqref="G16"/>
    </sheetView>
  </sheetViews>
  <sheetFormatPr defaultColWidth="8.85546875" defaultRowHeight="15" x14ac:dyDescent="0.25"/>
  <cols>
    <col min="1" max="1" width="25.42578125" style="9" customWidth="1"/>
    <col min="2" max="9" width="12.42578125" style="9" customWidth="1"/>
    <col min="10" max="10" width="12" style="9" customWidth="1"/>
    <col min="11" max="11" width="10.85546875" style="9" customWidth="1"/>
    <col min="12" max="12" width="11.42578125" style="9" customWidth="1"/>
    <col min="13" max="14" width="13.28515625" style="9" customWidth="1"/>
    <col min="15" max="16384" width="8.85546875" style="9"/>
  </cols>
  <sheetData>
    <row r="1" spans="1:13" s="11" customFormat="1" ht="60.75" customHeight="1" x14ac:dyDescent="0.25">
      <c r="A1" s="11" t="s">
        <v>3</v>
      </c>
      <c r="B1" s="11" t="s">
        <v>43</v>
      </c>
      <c r="C1" s="11" t="s">
        <v>67</v>
      </c>
      <c r="D1" s="11" t="s">
        <v>44</v>
      </c>
      <c r="E1" s="11" t="s">
        <v>68</v>
      </c>
      <c r="F1" s="11" t="s">
        <v>45</v>
      </c>
      <c r="G1" s="11" t="s">
        <v>69</v>
      </c>
      <c r="H1" s="11" t="s">
        <v>46</v>
      </c>
      <c r="I1" s="11" t="s">
        <v>70</v>
      </c>
      <c r="J1" s="11" t="s">
        <v>47</v>
      </c>
      <c r="K1" s="11" t="s">
        <v>71</v>
      </c>
      <c r="L1" s="11" t="s">
        <v>48</v>
      </c>
      <c r="M1" s="11" t="s">
        <v>72</v>
      </c>
    </row>
    <row r="2" spans="1:13" s="6" customFormat="1" ht="30" x14ac:dyDescent="0.25">
      <c r="A2" s="11" t="s">
        <v>34</v>
      </c>
      <c r="D2" s="6" t="s">
        <v>73</v>
      </c>
      <c r="E2" s="6" t="s">
        <v>114</v>
      </c>
    </row>
    <row r="3" spans="1:13" s="6" customFormat="1" x14ac:dyDescent="0.25">
      <c r="A3" s="11" t="s">
        <v>52</v>
      </c>
      <c r="F3" s="6" t="s">
        <v>73</v>
      </c>
    </row>
    <row r="4" spans="1:13" s="6" customFormat="1" ht="75" x14ac:dyDescent="0.25">
      <c r="A4" s="11" t="s">
        <v>76</v>
      </c>
      <c r="L4" s="6" t="s">
        <v>130</v>
      </c>
      <c r="M4" s="6" t="s">
        <v>131</v>
      </c>
    </row>
    <row r="5" spans="1:13" s="6" customFormat="1" ht="45" x14ac:dyDescent="0.25">
      <c r="A5" s="11" t="s">
        <v>1</v>
      </c>
      <c r="D5" s="56">
        <v>695.42</v>
      </c>
      <c r="E5" s="6" t="s">
        <v>108</v>
      </c>
      <c r="F5" s="57">
        <v>182.5</v>
      </c>
      <c r="G5" s="6" t="s">
        <v>125</v>
      </c>
      <c r="H5" s="5"/>
      <c r="J5" s="59">
        <v>1200</v>
      </c>
      <c r="K5" s="6" t="s">
        <v>109</v>
      </c>
    </row>
    <row r="6" spans="1:13" s="6" customFormat="1" x14ac:dyDescent="0.25">
      <c r="A6" s="11" t="s">
        <v>33</v>
      </c>
      <c r="H6" s="55">
        <v>540</v>
      </c>
      <c r="I6" s="5" t="s">
        <v>107</v>
      </c>
    </row>
    <row r="7" spans="1:13" s="6" customFormat="1" ht="30" x14ac:dyDescent="0.25">
      <c r="A7" s="11" t="s">
        <v>80</v>
      </c>
      <c r="D7" s="56">
        <v>275.49</v>
      </c>
      <c r="E7" s="6" t="s">
        <v>120</v>
      </c>
    </row>
    <row r="8" spans="1:13" s="6" customFormat="1" ht="60" x14ac:dyDescent="0.25">
      <c r="A8" s="11" t="s">
        <v>2</v>
      </c>
      <c r="F8" s="58">
        <v>750</v>
      </c>
      <c r="G8" s="6" t="s">
        <v>126</v>
      </c>
      <c r="H8" s="57">
        <v>727.4</v>
      </c>
      <c r="I8" s="6" t="s">
        <v>129</v>
      </c>
      <c r="L8" s="55">
        <v>1180</v>
      </c>
      <c r="M8" s="6" t="s">
        <v>105</v>
      </c>
    </row>
    <row r="9" spans="1:13" s="6" customFormat="1" x14ac:dyDescent="0.25">
      <c r="A9" s="11" t="s">
        <v>0</v>
      </c>
      <c r="F9" s="58">
        <v>1575</v>
      </c>
      <c r="G9" s="6" t="s">
        <v>127</v>
      </c>
    </row>
    <row r="10" spans="1:13" s="6" customFormat="1" ht="30" x14ac:dyDescent="0.25">
      <c r="A10" s="12" t="s">
        <v>41</v>
      </c>
      <c r="B10" s="6" t="s">
        <v>73</v>
      </c>
      <c r="C10" s="13" t="s">
        <v>121</v>
      </c>
      <c r="F10" s="57">
        <v>734.5</v>
      </c>
      <c r="G10" s="6" t="s">
        <v>128</v>
      </c>
      <c r="H10" s="57">
        <v>627.51</v>
      </c>
      <c r="I10" s="13" t="s">
        <v>102</v>
      </c>
      <c r="J10" s="55">
        <v>825</v>
      </c>
      <c r="K10" s="16" t="s">
        <v>103</v>
      </c>
    </row>
    <row r="11" spans="1:13" s="6" customFormat="1" x14ac:dyDescent="0.25">
      <c r="A11" s="11" t="s">
        <v>51</v>
      </c>
      <c r="D11" s="6" t="s">
        <v>73</v>
      </c>
      <c r="E11" s="6" t="s">
        <v>122</v>
      </c>
    </row>
    <row r="12" spans="1:13" s="6" customFormat="1" ht="30" x14ac:dyDescent="0.25">
      <c r="A12" s="12" t="s">
        <v>50</v>
      </c>
      <c r="B12" s="55">
        <v>1900</v>
      </c>
      <c r="C12" s="6" t="s">
        <v>124</v>
      </c>
      <c r="D12" s="56">
        <v>23.74</v>
      </c>
      <c r="E12" s="13" t="s">
        <v>123</v>
      </c>
      <c r="H12" s="5"/>
      <c r="I12" s="13"/>
    </row>
    <row r="14" spans="1:13" x14ac:dyDescent="0.25">
      <c r="D14" s="26"/>
      <c r="E14" s="26"/>
      <c r="F14" s="26"/>
      <c r="G14" s="26"/>
      <c r="H14" s="26"/>
    </row>
    <row r="15" spans="1:13" x14ac:dyDescent="0.25">
      <c r="D15" s="26"/>
      <c r="E15" s="26"/>
      <c r="F15" s="26"/>
      <c r="G15" s="26"/>
      <c r="H15" s="26"/>
    </row>
    <row r="16" spans="1:13" x14ac:dyDescent="0.25">
      <c r="D16" s="26"/>
      <c r="E16" s="26"/>
      <c r="F16" s="26"/>
      <c r="G16" s="26"/>
      <c r="H16" s="26"/>
    </row>
    <row r="17" spans="4:8" x14ac:dyDescent="0.25">
      <c r="D17" s="26"/>
      <c r="E17" s="26"/>
      <c r="F17" s="26"/>
      <c r="G17" s="26"/>
      <c r="H17" s="26"/>
    </row>
    <row r="18" spans="4:8" x14ac:dyDescent="0.25">
      <c r="D18" s="26"/>
      <c r="E18" s="26"/>
      <c r="F18" s="26"/>
      <c r="G18" s="26"/>
      <c r="H18" s="26"/>
    </row>
    <row r="19" spans="4:8" x14ac:dyDescent="0.25">
      <c r="D19" s="26"/>
      <c r="E19" s="26"/>
      <c r="F19" s="26"/>
      <c r="G19" s="26"/>
      <c r="H19" s="26"/>
    </row>
    <row r="20" spans="4:8" x14ac:dyDescent="0.25">
      <c r="D20" s="26"/>
      <c r="E20" s="26"/>
      <c r="F20" s="26"/>
      <c r="G20" s="26"/>
      <c r="H20" s="26"/>
    </row>
  </sheetData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3"/>
  <sheetViews>
    <sheetView zoomScale="93" zoomScaleNormal="93" workbookViewId="0">
      <selection activeCell="L1" sqref="L1"/>
    </sheetView>
  </sheetViews>
  <sheetFormatPr defaultRowHeight="15" x14ac:dyDescent="0.25"/>
  <cols>
    <col min="1" max="1" width="24.7109375" style="8" customWidth="1"/>
    <col min="2" max="3" width="15.42578125" style="8" customWidth="1"/>
    <col min="4" max="4" width="13.5703125" style="8" customWidth="1"/>
    <col min="5" max="6" width="11.7109375" style="9" customWidth="1"/>
    <col min="7" max="7" width="12.85546875" style="9" customWidth="1"/>
    <col min="8" max="8" width="11.28515625" style="8" customWidth="1"/>
    <col min="9" max="9" width="15.140625" style="8" customWidth="1"/>
    <col min="10" max="10" width="10.42578125" style="8" customWidth="1"/>
    <col min="11" max="11" width="9.140625" style="8"/>
    <col min="12" max="12" width="11.42578125" style="8" customWidth="1"/>
    <col min="13" max="13" width="12.42578125" style="8" customWidth="1"/>
    <col min="14" max="14" width="14.28515625" style="8" customWidth="1"/>
    <col min="15" max="15" width="12.140625" style="8" customWidth="1"/>
    <col min="16" max="16" width="11.5703125" style="8" customWidth="1"/>
    <col min="17" max="17" width="9.140625" style="8"/>
    <col min="18" max="18" width="11.28515625" style="8" customWidth="1"/>
    <col min="19" max="16384" width="9.140625" style="8"/>
  </cols>
  <sheetData>
    <row r="1" spans="1:24" x14ac:dyDescent="0.25">
      <c r="A1" s="9" t="s">
        <v>63</v>
      </c>
      <c r="B1" s="9"/>
      <c r="C1" s="9" t="s">
        <v>116</v>
      </c>
      <c r="D1" s="9"/>
      <c r="H1" s="28">
        <v>10000</v>
      </c>
      <c r="I1" s="28"/>
      <c r="J1" s="8">
        <f>I9+J17</f>
        <v>2894.65</v>
      </c>
      <c r="L1" s="52"/>
    </row>
    <row r="2" spans="1:24" x14ac:dyDescent="0.25">
      <c r="A2" s="11" t="s">
        <v>3</v>
      </c>
      <c r="B2" s="11" t="s">
        <v>4</v>
      </c>
      <c r="C2" s="11"/>
      <c r="D2" s="10" t="s">
        <v>49</v>
      </c>
      <c r="E2" s="6" t="s">
        <v>53</v>
      </c>
      <c r="F2" s="6" t="s">
        <v>55</v>
      </c>
      <c r="G2" s="6" t="s">
        <v>54</v>
      </c>
      <c r="H2" s="29">
        <v>0.5</v>
      </c>
      <c r="I2" s="30" t="s">
        <v>115</v>
      </c>
      <c r="J2" s="44"/>
      <c r="K2" s="19"/>
      <c r="L2" s="19"/>
      <c r="M2" s="45"/>
      <c r="N2" s="45"/>
      <c r="O2" s="45"/>
      <c r="P2" s="45"/>
      <c r="Q2" s="44"/>
      <c r="R2" s="44"/>
      <c r="S2" s="44"/>
      <c r="T2" s="44"/>
      <c r="U2" s="44"/>
      <c r="V2" s="44"/>
      <c r="W2" s="44"/>
      <c r="X2" s="44"/>
    </row>
    <row r="3" spans="1:24" customFormat="1" ht="60" x14ac:dyDescent="0.25">
      <c r="A3" s="11" t="s">
        <v>34</v>
      </c>
      <c r="B3" s="6" t="s">
        <v>74</v>
      </c>
      <c r="C3" s="6">
        <v>2020.2019</v>
      </c>
      <c r="D3" s="6" t="s">
        <v>35</v>
      </c>
      <c r="E3" s="6" t="s">
        <v>114</v>
      </c>
      <c r="F3" s="17" t="s">
        <v>97</v>
      </c>
      <c r="G3" s="6">
        <v>642</v>
      </c>
      <c r="H3" s="6">
        <f>G3/2</f>
        <v>321</v>
      </c>
      <c r="I3" s="42">
        <v>0</v>
      </c>
      <c r="J3" s="21"/>
      <c r="K3" s="21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customFormat="1" ht="30" x14ac:dyDescent="0.25">
      <c r="A4" s="11" t="s">
        <v>1</v>
      </c>
      <c r="B4" s="6" t="s">
        <v>78</v>
      </c>
      <c r="C4" s="6"/>
      <c r="D4" s="6" t="s">
        <v>90</v>
      </c>
      <c r="E4" s="6" t="s">
        <v>108</v>
      </c>
      <c r="F4" s="9"/>
      <c r="G4" s="6">
        <f>1259.78+131.06</f>
        <v>1390.84</v>
      </c>
      <c r="H4" s="6">
        <f t="shared" ref="H4:H7" si="0">G4/2</f>
        <v>695.42</v>
      </c>
      <c r="I4" s="42">
        <v>695.42</v>
      </c>
      <c r="J4" s="21"/>
      <c r="K4" s="21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30" x14ac:dyDescent="0.25">
      <c r="A5" s="11" t="s">
        <v>80</v>
      </c>
      <c r="B5" s="6" t="s">
        <v>81</v>
      </c>
      <c r="C5" s="6"/>
      <c r="D5" s="6" t="s">
        <v>35</v>
      </c>
      <c r="E5" s="6" t="s">
        <v>106</v>
      </c>
      <c r="F5" s="6"/>
      <c r="G5" s="6">
        <v>550.98</v>
      </c>
      <c r="H5" s="6">
        <f t="shared" si="0"/>
        <v>275.49</v>
      </c>
      <c r="I5" s="42">
        <v>275.49</v>
      </c>
      <c r="J5" s="20"/>
      <c r="K5" s="21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ht="60" x14ac:dyDescent="0.25">
      <c r="A6" s="12" t="s">
        <v>41</v>
      </c>
      <c r="B6" s="13" t="s">
        <v>84</v>
      </c>
      <c r="C6" s="13"/>
      <c r="D6" s="13" t="s">
        <v>87</v>
      </c>
      <c r="E6" s="31"/>
      <c r="F6" s="17" t="s">
        <v>97</v>
      </c>
      <c r="G6" s="13"/>
      <c r="H6" s="6">
        <f t="shared" si="0"/>
        <v>0</v>
      </c>
      <c r="I6" s="43">
        <v>0</v>
      </c>
      <c r="J6" s="20"/>
      <c r="K6" s="21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pans="1:24" ht="60" x14ac:dyDescent="0.25">
      <c r="A7" s="11" t="s">
        <v>51</v>
      </c>
      <c r="B7" s="6" t="s">
        <v>85</v>
      </c>
      <c r="C7" s="6" t="s">
        <v>117</v>
      </c>
      <c r="D7" s="6" t="s">
        <v>35</v>
      </c>
      <c r="E7" s="31" t="s">
        <v>95</v>
      </c>
      <c r="F7" s="17" t="s">
        <v>97</v>
      </c>
      <c r="G7" s="13">
        <v>2310</v>
      </c>
      <c r="H7" s="6">
        <f t="shared" si="0"/>
        <v>1155</v>
      </c>
      <c r="I7" s="43">
        <v>0</v>
      </c>
      <c r="J7" s="20"/>
      <c r="K7" s="21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ht="60" x14ac:dyDescent="0.25">
      <c r="A8" s="12" t="s">
        <v>50</v>
      </c>
      <c r="B8" s="13" t="s">
        <v>92</v>
      </c>
      <c r="C8" s="13">
        <v>2020</v>
      </c>
      <c r="D8" s="13" t="s">
        <v>86</v>
      </c>
      <c r="E8" s="6" t="s">
        <v>94</v>
      </c>
      <c r="F8" s="6"/>
      <c r="G8" s="6">
        <v>47.48</v>
      </c>
      <c r="H8" s="6">
        <f>G8/2</f>
        <v>23.74</v>
      </c>
      <c r="I8" s="42">
        <v>23.74</v>
      </c>
      <c r="J8" s="20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 x14ac:dyDescent="0.25">
      <c r="A9" s="35"/>
      <c r="B9" s="22"/>
      <c r="C9" s="22"/>
      <c r="D9" s="22"/>
      <c r="H9" s="8">
        <f>H3+H4+H5+H6+H7+H8</f>
        <v>2470.6499999999996</v>
      </c>
      <c r="I9" s="51">
        <f>I4+I5+I7+I8</f>
        <v>994.65</v>
      </c>
      <c r="J9"/>
    </row>
    <row r="10" spans="1:24" x14ac:dyDescent="0.25">
      <c r="A10" s="9"/>
      <c r="B10" s="9"/>
      <c r="C10" s="9"/>
      <c r="D10" s="9"/>
      <c r="E10" s="24" t="s">
        <v>66</v>
      </c>
      <c r="F10" s="24" t="s">
        <v>56</v>
      </c>
      <c r="G10" s="24" t="s">
        <v>54</v>
      </c>
      <c r="H10" s="46">
        <v>0.8</v>
      </c>
      <c r="I10" t="s">
        <v>65</v>
      </c>
      <c r="J10" s="50" t="s">
        <v>39</v>
      </c>
    </row>
    <row r="11" spans="1:24" x14ac:dyDescent="0.25">
      <c r="A11" s="17" t="s">
        <v>41</v>
      </c>
      <c r="B11" s="43" t="s">
        <v>84</v>
      </c>
      <c r="C11" s="43">
        <v>2020.2019</v>
      </c>
      <c r="D11" s="38" t="s">
        <v>37</v>
      </c>
      <c r="E11" s="38" t="s">
        <v>96</v>
      </c>
      <c r="F11" s="38" t="s">
        <v>97</v>
      </c>
      <c r="G11" s="38">
        <v>4429.49</v>
      </c>
      <c r="H11" s="38">
        <f>G11*0.8</f>
        <v>3543.5920000000001</v>
      </c>
      <c r="I11" s="38">
        <v>3543.59</v>
      </c>
      <c r="J11" s="38">
        <v>0</v>
      </c>
    </row>
    <row r="12" spans="1:24" customFormat="1" x14ac:dyDescent="0.25">
      <c r="A12" s="8"/>
      <c r="B12" s="8"/>
      <c r="C12" s="8"/>
      <c r="D12" s="38"/>
      <c r="E12" s="38"/>
      <c r="F12" s="38"/>
      <c r="G12" s="38"/>
      <c r="H12" s="38"/>
      <c r="I12" s="38"/>
      <c r="J12" s="38"/>
      <c r="K12" s="8"/>
    </row>
    <row r="13" spans="1:24" customFormat="1" x14ac:dyDescent="0.25">
      <c r="D13" s="38"/>
      <c r="E13" s="38"/>
      <c r="F13" s="38"/>
      <c r="G13" s="38"/>
      <c r="H13" s="38"/>
      <c r="I13" s="38"/>
      <c r="J13" s="38"/>
      <c r="K13" s="8"/>
    </row>
    <row r="14" spans="1:24" x14ac:dyDescent="0.25">
      <c r="A14"/>
      <c r="B14"/>
      <c r="C14"/>
      <c r="D14" s="38"/>
      <c r="E14" s="38"/>
      <c r="F14" s="38"/>
      <c r="G14" s="38"/>
      <c r="H14" s="38"/>
      <c r="I14" s="38"/>
      <c r="J14" s="38"/>
      <c r="L14" s="34"/>
      <c r="M14" s="34"/>
    </row>
    <row r="15" spans="1:24" x14ac:dyDescent="0.25">
      <c r="A15"/>
      <c r="B15"/>
      <c r="C15"/>
      <c r="D15" s="38"/>
      <c r="E15" s="38"/>
      <c r="F15" s="38"/>
      <c r="G15" s="38"/>
      <c r="H15" s="38"/>
      <c r="I15" s="38"/>
      <c r="J15" s="38"/>
    </row>
    <row r="16" spans="1:24" x14ac:dyDescent="0.25">
      <c r="A16" s="17" t="s">
        <v>50</v>
      </c>
      <c r="B16" s="43" t="s">
        <v>92</v>
      </c>
      <c r="C16" s="43"/>
      <c r="D16" s="38" t="s">
        <v>37</v>
      </c>
      <c r="E16" s="38"/>
      <c r="F16" s="38"/>
      <c r="G16" s="38"/>
      <c r="H16" s="38"/>
      <c r="I16" s="38">
        <f>I17+I18+I19+I20</f>
        <v>1900</v>
      </c>
      <c r="J16" s="38"/>
    </row>
    <row r="17" spans="1:12" x14ac:dyDescent="0.25">
      <c r="D17" s="38"/>
      <c r="E17" s="38" t="s">
        <v>93</v>
      </c>
      <c r="F17" s="38"/>
      <c r="G17" s="38">
        <v>2390.06</v>
      </c>
      <c r="H17" s="38">
        <f t="shared" ref="H17" si="1">G17*80/100</f>
        <v>1912.0479999999998</v>
      </c>
      <c r="I17" s="38">
        <v>1900</v>
      </c>
      <c r="J17" s="41">
        <v>1900</v>
      </c>
    </row>
    <row r="18" spans="1:12" x14ac:dyDescent="0.25">
      <c r="A18"/>
      <c r="B18"/>
      <c r="C18"/>
      <c r="D18" s="38"/>
      <c r="E18" s="38"/>
      <c r="F18" s="38"/>
      <c r="G18" s="38"/>
      <c r="H18" s="38"/>
      <c r="I18" s="38"/>
      <c r="J18" s="38"/>
      <c r="L18" s="34"/>
    </row>
    <row r="19" spans="1:12" x14ac:dyDescent="0.25">
      <c r="A19"/>
      <c r="B19"/>
      <c r="C19"/>
      <c r="D19" s="38"/>
      <c r="E19" s="38"/>
      <c r="F19" s="38"/>
      <c r="G19" s="38"/>
      <c r="H19" s="38"/>
      <c r="I19" s="38"/>
      <c r="J19" s="38"/>
    </row>
    <row r="20" spans="1:12" x14ac:dyDescent="0.25">
      <c r="A20"/>
      <c r="B20"/>
      <c r="C20"/>
      <c r="D20" s="38"/>
      <c r="E20" s="38"/>
      <c r="F20" s="38"/>
      <c r="G20" s="38"/>
      <c r="H20" s="38"/>
      <c r="I20" s="38"/>
      <c r="J20" s="38"/>
    </row>
    <row r="21" spans="1:12" x14ac:dyDescent="0.25">
      <c r="A21" s="9"/>
      <c r="B21" s="9"/>
      <c r="C21" s="9"/>
      <c r="D21" s="9"/>
      <c r="H21" s="9"/>
      <c r="I21" s="33">
        <f>I16+I11</f>
        <v>5443.59</v>
      </c>
      <c r="J21" s="8">
        <v>1900</v>
      </c>
      <c r="L21" s="34"/>
    </row>
    <row r="22" spans="1:12" x14ac:dyDescent="0.25">
      <c r="K22"/>
      <c r="L22"/>
    </row>
    <row r="23" spans="1:12" x14ac:dyDescent="0.25">
      <c r="K23"/>
      <c r="L23"/>
    </row>
  </sheetData>
  <pageMargins left="0.7" right="0.7" top="0.75" bottom="0.75" header="0.3" footer="0.3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7"/>
  <sheetViews>
    <sheetView zoomScale="130" zoomScaleNormal="130" workbookViewId="0">
      <selection activeCell="L8" sqref="L8"/>
    </sheetView>
  </sheetViews>
  <sheetFormatPr defaultRowHeight="15" x14ac:dyDescent="0.25"/>
  <cols>
    <col min="1" max="1" width="23.140625" style="8" customWidth="1"/>
    <col min="2" max="3" width="17.42578125" style="8" customWidth="1"/>
    <col min="4" max="5" width="9.140625" style="8"/>
    <col min="6" max="6" width="10.85546875" style="8" customWidth="1"/>
    <col min="7" max="7" width="11.85546875" style="8" customWidth="1"/>
    <col min="8" max="8" width="11.140625" style="8" customWidth="1"/>
    <col min="9" max="9" width="10.28515625" style="8" customWidth="1"/>
    <col min="10" max="10" width="19" style="8" customWidth="1"/>
    <col min="11" max="16384" width="9.140625" style="8"/>
  </cols>
  <sheetData>
    <row r="1" spans="1:10" x14ac:dyDescent="0.25">
      <c r="A1" s="9" t="s">
        <v>61</v>
      </c>
      <c r="B1" s="9"/>
      <c r="C1" s="9"/>
      <c r="D1" s="9"/>
      <c r="E1" s="9"/>
      <c r="F1" s="9"/>
      <c r="G1" s="9"/>
      <c r="H1" s="28">
        <v>3000</v>
      </c>
      <c r="J1" s="8" t="s">
        <v>118</v>
      </c>
    </row>
    <row r="2" spans="1:10" ht="30" x14ac:dyDescent="0.25">
      <c r="A2" s="11" t="s">
        <v>3</v>
      </c>
      <c r="B2" s="11" t="s">
        <v>4</v>
      </c>
      <c r="C2" s="10" t="s">
        <v>49</v>
      </c>
      <c r="D2" s="23" t="s">
        <v>40</v>
      </c>
      <c r="E2" s="24" t="s">
        <v>38</v>
      </c>
      <c r="F2" s="36" t="s">
        <v>62</v>
      </c>
      <c r="G2" s="36" t="s">
        <v>42</v>
      </c>
      <c r="H2" s="37">
        <v>0.5</v>
      </c>
      <c r="I2" s="17" t="s">
        <v>39</v>
      </c>
      <c r="J2" s="6" t="s">
        <v>56</v>
      </c>
    </row>
    <row r="3" spans="1:10" ht="60" customHeight="1" x14ac:dyDescent="0.25">
      <c r="A3" s="11" t="s">
        <v>52</v>
      </c>
      <c r="B3" s="6" t="s">
        <v>75</v>
      </c>
      <c r="C3" s="6" t="s">
        <v>88</v>
      </c>
      <c r="D3" s="38">
        <v>130</v>
      </c>
      <c r="E3" s="38">
        <f>D3*5</f>
        <v>650</v>
      </c>
      <c r="F3" s="38">
        <v>600</v>
      </c>
      <c r="G3" s="7" t="s">
        <v>113</v>
      </c>
      <c r="H3" s="38">
        <f>F3/2</f>
        <v>300</v>
      </c>
      <c r="I3" s="8">
        <v>0</v>
      </c>
      <c r="J3" s="7" t="s">
        <v>119</v>
      </c>
    </row>
    <row r="4" spans="1:10" x14ac:dyDescent="0.25">
      <c r="A4" s="11" t="s">
        <v>1</v>
      </c>
      <c r="B4" s="6" t="s">
        <v>78</v>
      </c>
      <c r="C4" s="6" t="s">
        <v>90</v>
      </c>
      <c r="D4" s="38">
        <v>340</v>
      </c>
      <c r="E4" s="38">
        <f t="shared" ref="E4:E6" si="0">D4*5</f>
        <v>1700</v>
      </c>
      <c r="F4" s="38">
        <v>365</v>
      </c>
      <c r="G4" s="38"/>
      <c r="H4" s="38">
        <f>F4/2</f>
        <v>182.5</v>
      </c>
      <c r="I4" s="38">
        <v>182.5</v>
      </c>
      <c r="J4" s="38"/>
    </row>
    <row r="5" spans="1:10" ht="30" x14ac:dyDescent="0.25">
      <c r="A5" s="11" t="s">
        <v>2</v>
      </c>
      <c r="B5" s="6" t="s">
        <v>82</v>
      </c>
      <c r="C5" s="13" t="s">
        <v>89</v>
      </c>
      <c r="D5" s="38">
        <v>150</v>
      </c>
      <c r="E5" s="40">
        <f t="shared" si="0"/>
        <v>750</v>
      </c>
      <c r="F5" s="38">
        <v>1925</v>
      </c>
      <c r="G5" s="38">
        <v>1925</v>
      </c>
      <c r="H5" s="38">
        <f t="shared" ref="H5:H6" si="1">G5/2</f>
        <v>962.5</v>
      </c>
      <c r="I5" s="38">
        <v>750</v>
      </c>
      <c r="J5" s="38"/>
    </row>
    <row r="6" spans="1:10" x14ac:dyDescent="0.25">
      <c r="A6" s="11" t="s">
        <v>0</v>
      </c>
      <c r="B6" s="6" t="s">
        <v>83</v>
      </c>
      <c r="C6" s="6" t="s">
        <v>88</v>
      </c>
      <c r="D6" s="38">
        <v>315</v>
      </c>
      <c r="E6" s="40">
        <f t="shared" si="0"/>
        <v>1575</v>
      </c>
      <c r="F6" s="38">
        <v>3500</v>
      </c>
      <c r="G6" s="38">
        <v>3500</v>
      </c>
      <c r="H6" s="38">
        <f t="shared" si="1"/>
        <v>1750</v>
      </c>
      <c r="I6" s="38">
        <v>1575</v>
      </c>
      <c r="J6" s="38"/>
    </row>
    <row r="7" spans="1:10" x14ac:dyDescent="0.25">
      <c r="A7" s="12" t="s">
        <v>41</v>
      </c>
      <c r="B7" s="13" t="s">
        <v>84</v>
      </c>
      <c r="C7" s="13" t="s">
        <v>87</v>
      </c>
      <c r="D7" s="38">
        <v>545</v>
      </c>
      <c r="E7" s="38">
        <f>D7*5</f>
        <v>2725</v>
      </c>
      <c r="F7" s="38">
        <v>1469</v>
      </c>
      <c r="G7" s="38">
        <v>1469</v>
      </c>
      <c r="H7" s="38">
        <f>G7/2</f>
        <v>734.5</v>
      </c>
      <c r="I7" s="38">
        <v>734.5</v>
      </c>
      <c r="J7" s="38"/>
    </row>
    <row r="8" spans="1:10" x14ac:dyDescent="0.25">
      <c r="A8" s="9"/>
      <c r="B8" s="9"/>
      <c r="C8" s="9"/>
      <c r="I8" s="47">
        <f>I3+I4+I5+I6+I7</f>
        <v>3242</v>
      </c>
    </row>
    <row r="9" spans="1:10" ht="30" x14ac:dyDescent="0.25">
      <c r="F9" s="8" t="s">
        <v>98</v>
      </c>
      <c r="G9" s="8" t="s">
        <v>99</v>
      </c>
      <c r="H9" s="8" t="s">
        <v>100</v>
      </c>
      <c r="I9" s="8" t="s">
        <v>101</v>
      </c>
    </row>
    <row r="10" spans="1:10" x14ac:dyDescent="0.25">
      <c r="F10" s="8">
        <v>18.3</v>
      </c>
      <c r="G10" s="8">
        <v>35.97</v>
      </c>
    </row>
    <row r="11" spans="1:10" x14ac:dyDescent="0.25">
      <c r="F11" s="8">
        <v>18.28</v>
      </c>
      <c r="G11" s="8">
        <v>38.659999999999997</v>
      </c>
    </row>
    <row r="12" spans="1:10" x14ac:dyDescent="0.25">
      <c r="F12" s="8">
        <v>18.36</v>
      </c>
      <c r="G12" s="8">
        <v>36.14</v>
      </c>
    </row>
    <row r="13" spans="1:10" x14ac:dyDescent="0.25">
      <c r="F13" s="8">
        <v>75.069999999999993</v>
      </c>
      <c r="G13" s="8">
        <v>6.29</v>
      </c>
    </row>
    <row r="14" spans="1:10" x14ac:dyDescent="0.25">
      <c r="F14" s="8">
        <v>12.98</v>
      </c>
      <c r="G14" s="8">
        <v>38.729999999999997</v>
      </c>
    </row>
    <row r="15" spans="1:10" x14ac:dyDescent="0.25">
      <c r="F15" s="8">
        <v>12.95</v>
      </c>
      <c r="G15" s="8">
        <v>42.53</v>
      </c>
    </row>
    <row r="16" spans="1:10" x14ac:dyDescent="0.25">
      <c r="F16" s="8">
        <v>12.95</v>
      </c>
      <c r="G16" s="8">
        <v>23.46</v>
      </c>
    </row>
    <row r="17" spans="6:9" x14ac:dyDescent="0.25">
      <c r="F17" s="39">
        <f>SUM(F10:F16)</f>
        <v>168.88999999999996</v>
      </c>
      <c r="G17" s="39">
        <f>SUM(G10:G16)</f>
        <v>221.78</v>
      </c>
      <c r="H17" s="8">
        <v>48.41</v>
      </c>
      <c r="I17" s="8">
        <v>1030</v>
      </c>
    </row>
  </sheetData>
  <pageMargins left="0.7" right="0.7" top="0.75" bottom="0.75" header="0.3" footer="0.3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"/>
  <sheetViews>
    <sheetView zoomScale="150" zoomScaleNormal="150" workbookViewId="0">
      <selection activeCell="G12" sqref="G12"/>
    </sheetView>
  </sheetViews>
  <sheetFormatPr defaultRowHeight="15" x14ac:dyDescent="0.25"/>
  <cols>
    <col min="1" max="1" width="20" customWidth="1"/>
    <col min="2" max="2" width="14.28515625" customWidth="1"/>
    <col min="3" max="3" width="17.140625" customWidth="1"/>
    <col min="4" max="4" width="11.7109375" customWidth="1"/>
    <col min="5" max="5" width="11.42578125" customWidth="1"/>
    <col min="6" max="6" width="12.5703125" customWidth="1"/>
    <col min="7" max="7" width="11.5703125" bestFit="1" customWidth="1"/>
  </cols>
  <sheetData>
    <row r="1" spans="1:7" x14ac:dyDescent="0.25">
      <c r="A1" s="26" t="s">
        <v>60</v>
      </c>
      <c r="B1" s="26"/>
      <c r="C1" s="26"/>
      <c r="D1" s="26"/>
      <c r="E1" s="26"/>
      <c r="F1" s="27">
        <v>5500</v>
      </c>
    </row>
    <row r="2" spans="1:7" x14ac:dyDescent="0.25">
      <c r="A2" s="11" t="s">
        <v>3</v>
      </c>
      <c r="B2" s="11" t="s">
        <v>4</v>
      </c>
      <c r="C2" s="10" t="s">
        <v>49</v>
      </c>
      <c r="D2" s="4" t="s">
        <v>56</v>
      </c>
      <c r="E2" s="5" t="s">
        <v>57</v>
      </c>
      <c r="F2" s="14">
        <v>0.5</v>
      </c>
      <c r="G2" s="5" t="s">
        <v>39</v>
      </c>
    </row>
    <row r="3" spans="1:7" ht="30" x14ac:dyDescent="0.25">
      <c r="A3" s="11" t="s">
        <v>33</v>
      </c>
      <c r="B3" s="6" t="s">
        <v>79</v>
      </c>
      <c r="C3" s="6" t="s">
        <v>36</v>
      </c>
      <c r="D3" s="6" t="s">
        <v>107</v>
      </c>
      <c r="E3" s="6">
        <v>1080</v>
      </c>
      <c r="F3" s="6">
        <f>E3/2</f>
        <v>540</v>
      </c>
      <c r="G3" s="6">
        <v>540</v>
      </c>
    </row>
    <row r="4" spans="1:7" ht="30" x14ac:dyDescent="0.25">
      <c r="A4" s="11" t="s">
        <v>2</v>
      </c>
      <c r="B4" s="6" t="s">
        <v>82</v>
      </c>
      <c r="C4" s="13" t="s">
        <v>89</v>
      </c>
      <c r="D4" s="13" t="s">
        <v>104</v>
      </c>
      <c r="E4" s="13">
        <v>1454.8</v>
      </c>
      <c r="F4" s="6">
        <f t="shared" ref="F4:F5" si="0">E4/2</f>
        <v>727.4</v>
      </c>
      <c r="G4" s="6">
        <v>727.4</v>
      </c>
    </row>
    <row r="5" spans="1:7" x14ac:dyDescent="0.25">
      <c r="A5" s="12" t="s">
        <v>41</v>
      </c>
      <c r="B5" s="13" t="s">
        <v>84</v>
      </c>
      <c r="C5" s="13" t="s">
        <v>87</v>
      </c>
      <c r="D5" s="38" t="s">
        <v>102</v>
      </c>
      <c r="E5" s="38">
        <v>1255.01</v>
      </c>
      <c r="F5" s="48">
        <f t="shared" si="0"/>
        <v>627.505</v>
      </c>
      <c r="G5" s="48">
        <v>627.505</v>
      </c>
    </row>
    <row r="6" spans="1:7" x14ac:dyDescent="0.25">
      <c r="A6" s="9"/>
      <c r="B6" s="9"/>
      <c r="C6" s="9"/>
      <c r="F6" s="49">
        <f>F3+F4+F5</f>
        <v>1894.9050000000002</v>
      </c>
      <c r="G6" s="49">
        <f>G3+G4+G5</f>
        <v>1894.9050000000002</v>
      </c>
    </row>
  </sheetData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"/>
  <sheetViews>
    <sheetView zoomScale="180" zoomScaleNormal="180" workbookViewId="0">
      <selection activeCell="G10" sqref="G10"/>
    </sheetView>
  </sheetViews>
  <sheetFormatPr defaultRowHeight="15" x14ac:dyDescent="0.25"/>
  <cols>
    <col min="1" max="1" width="16.140625" customWidth="1"/>
    <col min="2" max="2" width="12.42578125" customWidth="1"/>
    <col min="3" max="3" width="14.28515625" customWidth="1"/>
    <col min="4" max="4" width="18.85546875" customWidth="1"/>
    <col min="6" max="6" width="10.140625" customWidth="1"/>
    <col min="7" max="7" width="12.42578125" customWidth="1"/>
  </cols>
  <sheetData>
    <row r="1" spans="1:13" x14ac:dyDescent="0.25">
      <c r="A1" s="26" t="s">
        <v>59</v>
      </c>
      <c r="B1" s="26"/>
      <c r="C1" s="26"/>
      <c r="D1" s="26"/>
      <c r="E1" s="26"/>
      <c r="F1" s="27">
        <v>2000</v>
      </c>
    </row>
    <row r="2" spans="1:13" ht="30" x14ac:dyDescent="0.25">
      <c r="A2" s="11" t="s">
        <v>3</v>
      </c>
      <c r="B2" s="11" t="s">
        <v>4</v>
      </c>
      <c r="C2" s="10" t="s">
        <v>49</v>
      </c>
      <c r="D2" s="4" t="s">
        <v>56</v>
      </c>
      <c r="E2" s="5" t="s">
        <v>57</v>
      </c>
      <c r="F2" s="18">
        <v>0.5</v>
      </c>
      <c r="G2" s="5" t="s">
        <v>112</v>
      </c>
      <c r="H2" s="4" t="s">
        <v>39</v>
      </c>
      <c r="I2" s="19"/>
      <c r="J2" s="19"/>
      <c r="K2" s="19"/>
      <c r="L2" s="20"/>
      <c r="M2" s="20"/>
    </row>
    <row r="3" spans="1:13" x14ac:dyDescent="0.25">
      <c r="A3" s="11" t="s">
        <v>1</v>
      </c>
      <c r="B3" s="6" t="s">
        <v>78</v>
      </c>
      <c r="C3" s="6" t="s">
        <v>90</v>
      </c>
      <c r="D3" s="38" t="s">
        <v>109</v>
      </c>
      <c r="E3" s="5">
        <v>2600</v>
      </c>
      <c r="F3" s="5">
        <f>E3/2</f>
        <v>1300</v>
      </c>
      <c r="G3" s="5">
        <v>1200</v>
      </c>
      <c r="H3" s="53">
        <v>1200</v>
      </c>
      <c r="I3" s="20"/>
      <c r="J3" s="20"/>
      <c r="K3" s="20"/>
      <c r="L3" s="20"/>
      <c r="M3" s="20"/>
    </row>
    <row r="4" spans="1:13" x14ac:dyDescent="0.25">
      <c r="A4" s="12" t="s">
        <v>41</v>
      </c>
      <c r="B4" s="13" t="s">
        <v>84</v>
      </c>
      <c r="C4" s="13" t="s">
        <v>87</v>
      </c>
      <c r="D4" s="38" t="s">
        <v>103</v>
      </c>
      <c r="E4" s="5">
        <v>1650</v>
      </c>
      <c r="F4" s="5">
        <f>E4/2</f>
        <v>825</v>
      </c>
      <c r="G4" s="5">
        <v>825</v>
      </c>
      <c r="H4" s="53">
        <v>825</v>
      </c>
    </row>
    <row r="5" spans="1:13" x14ac:dyDescent="0.25">
      <c r="A5" s="9"/>
      <c r="B5" s="9"/>
      <c r="C5" s="9"/>
      <c r="F5">
        <f>F3+F4</f>
        <v>2125</v>
      </c>
      <c r="H5" s="54">
        <f>SUM(H3:H4)</f>
        <v>2025</v>
      </c>
    </row>
    <row r="6" spans="1:13" x14ac:dyDescent="0.25">
      <c r="F6" s="15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"/>
  <sheetViews>
    <sheetView zoomScale="150" zoomScaleNormal="150" workbookViewId="0">
      <selection activeCell="L4" sqref="L4"/>
    </sheetView>
  </sheetViews>
  <sheetFormatPr defaultRowHeight="15" x14ac:dyDescent="0.25"/>
  <cols>
    <col min="1" max="1" width="15.85546875" style="9" customWidth="1"/>
    <col min="2" max="2" width="13.5703125" style="9" customWidth="1"/>
    <col min="3" max="3" width="12.42578125" style="9" customWidth="1"/>
    <col min="4" max="4" width="11.7109375" style="9" customWidth="1"/>
    <col min="5" max="5" width="9.140625" style="9"/>
    <col min="6" max="6" width="11.85546875" style="9" bestFit="1" customWidth="1"/>
    <col min="7" max="7" width="10.7109375" style="9" customWidth="1"/>
    <col min="8" max="8" width="10.85546875" style="9" customWidth="1"/>
    <col min="9" max="16384" width="9.140625" style="9"/>
  </cols>
  <sheetData>
    <row r="1" spans="1:13" ht="45" x14ac:dyDescent="0.25">
      <c r="A1" s="9" t="s">
        <v>58</v>
      </c>
      <c r="F1" s="25">
        <v>4000</v>
      </c>
      <c r="G1" s="25"/>
    </row>
    <row r="2" spans="1:13" ht="30" x14ac:dyDescent="0.25">
      <c r="A2" s="11" t="s">
        <v>3</v>
      </c>
      <c r="B2" s="11" t="s">
        <v>4</v>
      </c>
      <c r="C2" s="10" t="s">
        <v>49</v>
      </c>
      <c r="D2" s="23" t="s">
        <v>56</v>
      </c>
      <c r="E2" s="24" t="s">
        <v>57</v>
      </c>
      <c r="F2" s="29">
        <v>0.5</v>
      </c>
      <c r="G2" s="32" t="s">
        <v>64</v>
      </c>
      <c r="H2" s="24" t="s">
        <v>39</v>
      </c>
    </row>
    <row r="3" spans="1:13" customFormat="1" ht="90" x14ac:dyDescent="0.25">
      <c r="A3" s="11" t="s">
        <v>76</v>
      </c>
      <c r="B3" s="6" t="s">
        <v>77</v>
      </c>
      <c r="C3" s="6" t="s">
        <v>91</v>
      </c>
      <c r="D3" s="13" t="s">
        <v>110</v>
      </c>
      <c r="E3" s="13">
        <f>1900+150</f>
        <v>2050</v>
      </c>
      <c r="F3" s="13">
        <f>E3/2</f>
        <v>1025</v>
      </c>
      <c r="G3" s="31">
        <v>1300</v>
      </c>
      <c r="H3" s="13">
        <v>1025</v>
      </c>
      <c r="I3" s="22"/>
      <c r="J3" s="21"/>
      <c r="K3" s="21"/>
      <c r="L3" s="21"/>
      <c r="M3" s="21"/>
    </row>
    <row r="4" spans="1:13" ht="105" x14ac:dyDescent="0.25">
      <c r="A4" s="11" t="s">
        <v>76</v>
      </c>
      <c r="B4" s="6" t="s">
        <v>77</v>
      </c>
      <c r="C4" s="6" t="s">
        <v>91</v>
      </c>
      <c r="D4" s="6" t="s">
        <v>111</v>
      </c>
      <c r="E4" s="6">
        <f>1400-150</f>
        <v>1250</v>
      </c>
      <c r="F4" s="6">
        <f>E4/2</f>
        <v>625</v>
      </c>
      <c r="G4" s="6">
        <f>2600/2</f>
        <v>1300</v>
      </c>
      <c r="H4" s="13">
        <v>0</v>
      </c>
    </row>
    <row r="5" spans="1:13" ht="75" x14ac:dyDescent="0.25">
      <c r="A5" s="11" t="s">
        <v>2</v>
      </c>
      <c r="B5" s="6" t="s">
        <v>82</v>
      </c>
      <c r="C5" s="13" t="s">
        <v>89</v>
      </c>
      <c r="D5" s="6" t="s">
        <v>105</v>
      </c>
      <c r="E5" s="6">
        <v>2360</v>
      </c>
      <c r="F5" s="6">
        <f t="shared" ref="F5" si="0">E5/2</f>
        <v>1180</v>
      </c>
      <c r="G5" s="6">
        <v>1180</v>
      </c>
      <c r="H5" s="6">
        <v>1180</v>
      </c>
    </row>
    <row r="6" spans="1:13" x14ac:dyDescent="0.25">
      <c r="G6" s="9">
        <f>G4+G5</f>
        <v>2480</v>
      </c>
      <c r="H6" s="9">
        <f>SUM(H3:H5)</f>
        <v>2205</v>
      </c>
    </row>
    <row r="7" spans="1:13" x14ac:dyDescent="0.25">
      <c r="G7" s="25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9"/>
  <sheetViews>
    <sheetView workbookViewId="0">
      <selection activeCell="H20" sqref="H20"/>
    </sheetView>
  </sheetViews>
  <sheetFormatPr defaultRowHeight="15" x14ac:dyDescent="0.25"/>
  <cols>
    <col min="1" max="1" width="28.85546875" style="2" customWidth="1"/>
  </cols>
  <sheetData>
    <row r="1" spans="1:1" x14ac:dyDescent="0.25">
      <c r="A1" s="3" t="s">
        <v>18</v>
      </c>
    </row>
    <row r="2" spans="1:1" x14ac:dyDescent="0.25">
      <c r="A2" s="3" t="s">
        <v>7</v>
      </c>
    </row>
    <row r="3" spans="1:1" x14ac:dyDescent="0.25">
      <c r="A3" s="3" t="s">
        <v>17</v>
      </c>
    </row>
    <row r="4" spans="1:1" x14ac:dyDescent="0.25">
      <c r="A4" s="3" t="s">
        <v>14</v>
      </c>
    </row>
    <row r="5" spans="1:1" x14ac:dyDescent="0.25">
      <c r="A5" s="3" t="s">
        <v>20</v>
      </c>
    </row>
    <row r="6" spans="1:1" x14ac:dyDescent="0.25">
      <c r="A6" s="3" t="s">
        <v>11</v>
      </c>
    </row>
    <row r="7" spans="1:1" x14ac:dyDescent="0.25">
      <c r="A7" s="3" t="s">
        <v>27</v>
      </c>
    </row>
    <row r="8" spans="1:1" x14ac:dyDescent="0.25">
      <c r="A8" s="3" t="s">
        <v>24</v>
      </c>
    </row>
    <row r="9" spans="1:1" x14ac:dyDescent="0.25">
      <c r="A9" s="3" t="s">
        <v>8</v>
      </c>
    </row>
    <row r="10" spans="1:1" x14ac:dyDescent="0.25">
      <c r="A10" s="3" t="s">
        <v>30</v>
      </c>
    </row>
    <row r="11" spans="1:1" x14ac:dyDescent="0.25">
      <c r="A11" s="3" t="s">
        <v>23</v>
      </c>
    </row>
    <row r="12" spans="1:1" x14ac:dyDescent="0.25">
      <c r="A12" s="3" t="s">
        <v>26</v>
      </c>
    </row>
    <row r="13" spans="1:1" x14ac:dyDescent="0.25">
      <c r="A13" s="3" t="s">
        <v>16</v>
      </c>
    </row>
    <row r="14" spans="1:1" x14ac:dyDescent="0.25">
      <c r="A14" s="3" t="s">
        <v>28</v>
      </c>
    </row>
    <row r="15" spans="1:1" x14ac:dyDescent="0.25">
      <c r="A15" s="3" t="s">
        <v>5</v>
      </c>
    </row>
    <row r="16" spans="1:1" x14ac:dyDescent="0.25">
      <c r="A16" s="3" t="s">
        <v>31</v>
      </c>
    </row>
    <row r="17" spans="1:1" x14ac:dyDescent="0.25">
      <c r="A17" s="3" t="s">
        <v>13</v>
      </c>
    </row>
    <row r="18" spans="1:1" x14ac:dyDescent="0.25">
      <c r="A18" s="3" t="s">
        <v>10</v>
      </c>
    </row>
    <row r="19" spans="1:1" x14ac:dyDescent="0.25">
      <c r="A19" s="3" t="s">
        <v>6</v>
      </c>
    </row>
    <row r="20" spans="1:1" x14ac:dyDescent="0.25">
      <c r="A20" s="3" t="s">
        <v>21</v>
      </c>
    </row>
    <row r="21" spans="1:1" x14ac:dyDescent="0.25">
      <c r="A21" s="3" t="s">
        <v>15</v>
      </c>
    </row>
    <row r="22" spans="1:1" x14ac:dyDescent="0.25">
      <c r="A22" s="3" t="s">
        <v>25</v>
      </c>
    </row>
    <row r="23" spans="1:1" x14ac:dyDescent="0.25">
      <c r="A23" s="3" t="s">
        <v>22</v>
      </c>
    </row>
    <row r="24" spans="1:1" x14ac:dyDescent="0.25">
      <c r="A24" s="3" t="s">
        <v>29</v>
      </c>
    </row>
    <row r="25" spans="1:1" x14ac:dyDescent="0.25">
      <c r="A25" s="3" t="s">
        <v>12</v>
      </c>
    </row>
    <row r="26" spans="1:1" x14ac:dyDescent="0.25">
      <c r="A26" s="3" t="s">
        <v>32</v>
      </c>
    </row>
    <row r="27" spans="1:1" x14ac:dyDescent="0.25">
      <c r="A27" s="3" t="s">
        <v>9</v>
      </c>
    </row>
    <row r="28" spans="1:1" x14ac:dyDescent="0.25">
      <c r="A28" s="3" t="s">
        <v>19</v>
      </c>
    </row>
    <row r="29" spans="1:1" x14ac:dyDescent="0.25">
      <c r="A29" s="1"/>
    </row>
  </sheetData>
  <hyperlinks>
    <hyperlink ref="A15" r:id="rId1" xr:uid="{00000000-0004-0000-0800-000000000000}"/>
    <hyperlink ref="A19" r:id="rId2" xr:uid="{00000000-0004-0000-0800-000001000000}"/>
    <hyperlink ref="A2" r:id="rId3" xr:uid="{00000000-0004-0000-0800-000002000000}"/>
    <hyperlink ref="A9" r:id="rId4" xr:uid="{00000000-0004-0000-0800-000003000000}"/>
    <hyperlink ref="A27" r:id="rId5" xr:uid="{00000000-0004-0000-0800-000004000000}"/>
    <hyperlink ref="A18" r:id="rId6" xr:uid="{00000000-0004-0000-0800-000005000000}"/>
    <hyperlink ref="A6" r:id="rId7" xr:uid="{00000000-0004-0000-0800-000006000000}"/>
    <hyperlink ref="A25" r:id="rId8" xr:uid="{00000000-0004-0000-0800-000007000000}"/>
    <hyperlink ref="A17" r:id="rId9" xr:uid="{00000000-0004-0000-0800-000008000000}"/>
    <hyperlink ref="A4" r:id="rId10" xr:uid="{00000000-0004-0000-0800-000009000000}"/>
    <hyperlink ref="A21" r:id="rId11" xr:uid="{00000000-0004-0000-0800-00000A000000}"/>
    <hyperlink ref="A13" r:id="rId12" xr:uid="{00000000-0004-0000-0800-00000B000000}"/>
    <hyperlink ref="A3" r:id="rId13" xr:uid="{00000000-0004-0000-0800-00000C000000}"/>
    <hyperlink ref="A1" r:id="rId14" xr:uid="{00000000-0004-0000-0800-00000D000000}"/>
    <hyperlink ref="A28" r:id="rId15" xr:uid="{00000000-0004-0000-0800-00000E000000}"/>
    <hyperlink ref="A5" r:id="rId16" xr:uid="{00000000-0004-0000-0800-00000F000000}"/>
    <hyperlink ref="A20" r:id="rId17" xr:uid="{00000000-0004-0000-0800-000010000000}"/>
    <hyperlink ref="A23" r:id="rId18" xr:uid="{00000000-0004-0000-0800-000011000000}"/>
    <hyperlink ref="A11" r:id="rId19" xr:uid="{00000000-0004-0000-0800-000012000000}"/>
    <hyperlink ref="A8" r:id="rId20" xr:uid="{00000000-0004-0000-0800-000013000000}"/>
    <hyperlink ref="A22" r:id="rId21" xr:uid="{00000000-0004-0000-0800-000014000000}"/>
    <hyperlink ref="A12" r:id="rId22" xr:uid="{00000000-0004-0000-0800-000015000000}"/>
    <hyperlink ref="A7" r:id="rId23" xr:uid="{00000000-0004-0000-0800-000016000000}"/>
    <hyperlink ref="A14" r:id="rId24" xr:uid="{00000000-0004-0000-0800-000017000000}"/>
    <hyperlink ref="A24" r:id="rId25" xr:uid="{00000000-0004-0000-0800-000018000000}"/>
    <hyperlink ref="A10" r:id="rId26" xr:uid="{00000000-0004-0000-0800-000019000000}"/>
    <hyperlink ref="A16" r:id="rId27" xr:uid="{00000000-0004-0000-0800-00001A000000}"/>
    <hyperlink ref="A26" r:id="rId28" xr:uid="{00000000-0004-0000-0800-00001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pregled</vt:lpstr>
      <vt:lpstr> A</vt:lpstr>
      <vt:lpstr>B</vt:lpstr>
      <vt:lpstr>c</vt:lpstr>
      <vt:lpstr>D</vt:lpstr>
      <vt:lpstr>E</vt:lpstr>
      <vt:lpstr>mailng 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Rožman Strnad</dc:creator>
  <cp:lastModifiedBy>Vesna Kržan</cp:lastModifiedBy>
  <cp:lastPrinted>2021-03-09T09:55:53Z</cp:lastPrinted>
  <dcterms:created xsi:type="dcterms:W3CDTF">2016-03-24T11:14:18Z</dcterms:created>
  <dcterms:modified xsi:type="dcterms:W3CDTF">2021-03-23T07:16:11Z</dcterms:modified>
</cp:coreProperties>
</file>