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870" windowWidth="24825" windowHeight="5460" tabRatio="821" activeTab="0"/>
  </bookViews>
  <sheets>
    <sheet name="kanalizacija" sheetId="1" r:id="rId1"/>
  </sheets>
  <definedNames>
    <definedName name="_xlnm.Print_Area" localSheetId="0">'kanalizacija'!$A$1:$F$248</definedName>
    <definedName name="_xlnm.Print_Titles" localSheetId="0">'kanalizacija'!$55:$56</definedName>
  </definedNames>
  <calcPr fullCalcOnLoad="1"/>
</workbook>
</file>

<file path=xl/sharedStrings.xml><?xml version="1.0" encoding="utf-8"?>
<sst xmlns="http://schemas.openxmlformats.org/spreadsheetml/2006/main" count="272" uniqueCount="184">
  <si>
    <t>m3</t>
  </si>
  <si>
    <t>kos</t>
  </si>
  <si>
    <t>Količina</t>
  </si>
  <si>
    <t>Opis</t>
  </si>
  <si>
    <t>Enota</t>
  </si>
  <si>
    <t>Cena</t>
  </si>
  <si>
    <t>m1</t>
  </si>
  <si>
    <t>Projektantski nadzor</t>
  </si>
  <si>
    <t>Nadzor geomehanika</t>
  </si>
  <si>
    <t>m2</t>
  </si>
  <si>
    <t>ura</t>
  </si>
  <si>
    <t>M3</t>
  </si>
  <si>
    <t>m'</t>
  </si>
  <si>
    <t>m</t>
  </si>
  <si>
    <t>Izkop skupaj</t>
  </si>
  <si>
    <t>Humus</t>
  </si>
  <si>
    <t>Asfalt</t>
  </si>
  <si>
    <t>Tampon</t>
  </si>
  <si>
    <t>Cevi</t>
  </si>
  <si>
    <t>Jaški</t>
  </si>
  <si>
    <t>Posteljica</t>
  </si>
  <si>
    <t>Zasip-pesek</t>
  </si>
  <si>
    <t>Zasip ostanek</t>
  </si>
  <si>
    <t>Višek-deponija</t>
  </si>
  <si>
    <t>m' DN 160</t>
  </si>
  <si>
    <t>kom</t>
  </si>
  <si>
    <t>SKUPAJ</t>
  </si>
  <si>
    <t>ur</t>
  </si>
  <si>
    <t>Poz.</t>
  </si>
  <si>
    <t>Vrednost</t>
  </si>
  <si>
    <t>Preverba podatkov, detekcija, odkrivanje in zakoličevanje vseh obstoječih infrastrukturnih vodov, ki tangirajo gradnjo (elektro, PTT, kanalizacija, vodovod...).</t>
  </si>
  <si>
    <t>Ročno planiranje dna jarka s točnostjo ± 3cm po predvidenem nagibu.</t>
  </si>
  <si>
    <t>kpl</t>
  </si>
  <si>
    <t>Andrej Škofljanec, univ.dipl.inž.gradb.</t>
  </si>
  <si>
    <t>REVIZIJSKI JAŠEK</t>
  </si>
  <si>
    <t>PREMER CEVI</t>
  </si>
  <si>
    <t>ŠIRINA IZKOPA SPODAJ</t>
  </si>
  <si>
    <t>VIŠINA POSTELJICE</t>
  </si>
  <si>
    <t>ZASIP IN OBSIP CEVI 30 cm NAD TEMENOM</t>
  </si>
  <si>
    <t>GLOBINA IZKOPA</t>
  </si>
  <si>
    <t>POSTELJICA 8/16</t>
  </si>
  <si>
    <t>IZKOP</t>
  </si>
  <si>
    <t>ZASIP IN OBSIP CEVI 30 cm NAD TEMENOM 8/16</t>
  </si>
  <si>
    <t>ŠIRINA VMES</t>
  </si>
  <si>
    <t>ŠIRINA ZGORAJ</t>
  </si>
  <si>
    <t xml:space="preserve">DOLŽINA </t>
  </si>
  <si>
    <t>SKUPAJ POSTELJ</t>
  </si>
  <si>
    <t>SKUPAJ IZKOP</t>
  </si>
  <si>
    <t>ZASIP NAD OBSIPOM CEVI</t>
  </si>
  <si>
    <t>ODVOZ NA DEPONIJO</t>
  </si>
  <si>
    <t>d</t>
  </si>
  <si>
    <t>a</t>
  </si>
  <si>
    <t>h</t>
  </si>
  <si>
    <t>h1</t>
  </si>
  <si>
    <t>H</t>
  </si>
  <si>
    <t>M2</t>
  </si>
  <si>
    <t>b</t>
  </si>
  <si>
    <t>B</t>
  </si>
  <si>
    <t>l (m)</t>
  </si>
  <si>
    <t>Pripravljalna dela</t>
  </si>
  <si>
    <t>PRIPRAVLJALNA DELA</t>
  </si>
  <si>
    <t>Zakoličevanje in nivelacija vzdolžnih profilov z zavarovanjem ter določitev absolutnih višinskih kot terena na mestu predvidenega jaška.</t>
  </si>
  <si>
    <t>Strojni izkop jarka do določene nivelete s točnostjo ±10cm, z odmetom materiala 1.0 m od roba jarka oz. odvozom materiala na stalno deponijo, kjer trasa poteka v cesti oz njenem robu;  globina izkopa po podatkih vzdolžnega profila. Izkop izvršiti skladno s predpisi o varstvu pri delu.</t>
  </si>
  <si>
    <t>Izkop v zemlji IV. ktg, ocena 55 % izkopa</t>
  </si>
  <si>
    <t>Strojno - ročni izkop jarka do določene nivelete s točnostjo ±10cm, odmetom materiala 1.0 m od roba jarka;  globina izkopa po podatkih vzdolžnega profila. Izkop izvršiti skladno s predpisi o varstvu pri delu. Izkop v težkih pogojih dela - bližina obst. komunalnih, elektro, PTT itd vodov, ... !</t>
  </si>
  <si>
    <t>Izkop v zemlji III. ktg, ocena 50 % izkopa</t>
  </si>
  <si>
    <t>Izkop v zemlji IV. ktg, ocena 50 % izkopa</t>
  </si>
  <si>
    <t>Strojno nakladanje ob izkopu, transport izkopnega materiala na stalno deponijo gradbenega materiala v oddaljenosti do 20km, razkladanje in razgrinjanje s plačilom vseh taks za deponiranje.</t>
  </si>
  <si>
    <t>Dobava in vgradnja prefabriciranega revizijskega jaška iz polietilenskih cevi fi 100 cm, skupaj z betonskim obročem, razbremenilno ploščo in z napravo AB temelja, obdelavo vtokov in iztoka  ter z vgraditvijo LTŽ pokrova s tesnenjem, fi 600mm, nosilnosti 400kN. Ležišče jaška iz betona C12/15, debeline 10cm. Pred montažo jaška je potrebno prostor pod muldo zapolniti z betonom C12/15.</t>
  </si>
  <si>
    <t>globine do 1,5m</t>
  </si>
  <si>
    <t>globine do 2,0m</t>
  </si>
  <si>
    <t>Strojno zasipavanje v coni cevovoda  - peščenega obsipa cevi do 30 cm nad temenom s peščenim materialom zrna 8-16mm. Na peščeno posteljico se izvede 3-5 cm debel nasip, v katerega si cev izdela ležišče. Obsip cevi izvajati v slojih po 15cm, istočasno na obeh straneh cevi ter paziti, da se cev ne premakne iz ležišča. Utrditev po SPP do 95% trdnosti.</t>
  </si>
  <si>
    <t>Strojno zasipavanje preostalega dela jarka s kamnolomskim materialom, strojno nabijanje v plasteh po 20 cm zbitost min. 97% po spp. Težka komprimacijska sredstva uporabiti šele 1m nad temenom cevi. Pod asfaltnimi in makadamskimi površinami. Z vsemi spremljajočimi deli, dobavo materiala in transporti.</t>
  </si>
  <si>
    <t>Zasip jarka z izkopanim materialom in komprimiranjem v slojih po 20 cm. Na nepovoznih površinah.</t>
  </si>
  <si>
    <t>Komplet črpanje talne vode iz gradbene jame med izkopom, vgradnjo in zasipom. Nivo talne vode je potrebno vzdrževati pod planumom izkopa. Obračun dejanskih ur delovanja ene črpalke ne glede na potrebno kapaciteto črpanja.</t>
  </si>
  <si>
    <t>Komplet preizkus kanalizacije in jaškov na propustnost, funkcionalnost  in vodotesnost (v skladu z zakonom in veljavnimi predpisi SIST EN 1610)</t>
  </si>
  <si>
    <t>Čiščenje terena po končanih delih z vzpostavitvijo v prvotno stanje</t>
  </si>
  <si>
    <t>Geodetski načrt izvedenega stanja 3 izvodi</t>
  </si>
  <si>
    <t>Izdelava komplet komunalnega katastra po zakonu, standardih in predpisih bodočega upravljavca kanalizacije</t>
  </si>
  <si>
    <t>Elaborat za vpis v uradne evidence v 3 izvodih</t>
  </si>
  <si>
    <t>Vpis v uradne evidence</t>
  </si>
  <si>
    <t>Izdelava komunalnega katastra v 3 izvodih</t>
  </si>
  <si>
    <t>Izdelava komplet PID: gradbeni projekt po zakonu o graditvi objektov in pravilniku o podrobnejši vsebini tehnične dokumentacije; komplet PID v 3 izvodih.</t>
  </si>
  <si>
    <t>Investitor: OBČINA BREŽICE</t>
  </si>
  <si>
    <t>d 1000</t>
  </si>
  <si>
    <t xml:space="preserve">Zidarska dela na obstoječi kanalizaciji - obdelava vtoka v obstoječ revizijski jašek oz. priključitev na obst.kan.odtočno cev, vključno s potrebnim materialom         </t>
  </si>
  <si>
    <t>22% DDV</t>
  </si>
  <si>
    <t>TUJA DELA</t>
  </si>
  <si>
    <t>Tuja dela</t>
  </si>
  <si>
    <t xml:space="preserve">Vsa izkopna dela in transporti izkopnih materialov se obračunajo po prostornini zemljine v raščenem stanju. Vsa razsipna dela se obračunajo po prostornini zemljine v vgrajenem stanju. Izračun količin na podlagi profilov, posnetih pred in po izkopih. V cenah posameznih postavkah so zajeti vsi stroški - nabava materiala, transport in komplet vgradnja oz. montaža. </t>
  </si>
  <si>
    <t>B.1</t>
  </si>
  <si>
    <t>B.2</t>
  </si>
  <si>
    <t>B.3</t>
  </si>
  <si>
    <t>SKUPAJ B.1: PRIPRAVLJALNA DELA</t>
  </si>
  <si>
    <t>Pridobitev načrta prometne ureditve v času gradnje, ter ustreznega dovoljenja za polovično ali kompletno zaporo cestišča in ureditev obvozov (49. in 64. člen ZJC).</t>
  </si>
  <si>
    <t>Komplet izvedba zaščite gradbišča z ustrezno cestno-prometno signalizacijo, izvedbo polovične zapore in ureditvijo obvozov, v vsem skladno s pravilnikom o izvajanju del na cestišču in predpisi iz varstva pri delu.</t>
  </si>
  <si>
    <t>Strojno rezanje asfalta</t>
  </si>
  <si>
    <t>Porušitev asfalta do deb. 10cm, strojno nakladanje, odoz v stalno deponijo do 5km, razkladanje in razgrinjanje.</t>
  </si>
  <si>
    <t>Rušenje obst. bet. opornih zidov deb. do 15cm  po potrebi in deponiranjem na stalno deponijo do 10km ter ponovno izgradnjo iz C 15/20 (min. armatura) po zasipu kanala.</t>
  </si>
  <si>
    <t>Odstranitev oz. premaknitev cestne signalizacije v času gradnje z vzpostavitvijo v prvotno stanje (reklamne table, prometni znaki, označevalne tablice, cestni stebrički).</t>
  </si>
  <si>
    <t>Dobava in polaganje rebrastih polietilinskih kanalizacijskih cevi SN 8, v predpisanih padcih na pripravljeno peščeno posteljico po navodilih proizvajalca, vodotesnimi stiki (komplet z dobavo in vgradnjo tesnil), kompletno z vsemi potrebnimi deli in prenosi.</t>
  </si>
  <si>
    <t>Komplet dobava in vgraditev armirano-betonskih kanalizacijskih cevi v predpisanih padcih in z vodotesnimi stiki (komplet z dobavo in vgraditvijo tesnil) način vgradnje po navodilih proizvajalca!</t>
  </si>
  <si>
    <t>m' DN 300</t>
  </si>
  <si>
    <t>m' DN 400</t>
  </si>
  <si>
    <t>m' DN 500</t>
  </si>
  <si>
    <t>Humuziranje površin v debelini 15 cm (kjer je bil humus že pred izkopom), z nakladanjem na začasni deponiji, prevozom na gradbišče in vgradnjo humusa po terenu  z zatravitvijo.</t>
  </si>
  <si>
    <t xml:space="preserve">Sanacija prekopa ceste: odkop betonskega sloja nad PVC folijo ali strešno lepenko z odvozom na stalno deponijo  gradbenih materialov v oddaljenosti do 20 km, razkladanje in razgrinjanje, komplet s plačilom taks za deponiranje </t>
  </si>
  <si>
    <t>Pripravljalna dela:
Ureditev gradbišča skladno z veljavno zakonodajo, ki obsega naslednja dela:
- varnostni načrt
- postavitev gradbiščne ograje
- postavitev gradbiščnega kontejnerja
- omarica prve pomoči
- gasilnik
- gradbiščni el. priključek, skupaj z ozemlitvijo in meritavmi
- postavitev gradbene table skladno s Pravinikom o gradbiščih
- postavite kemičnega WCja na gradbišču
- dobava in namestitev varnostnih znakov in opozorilnih tabel po zahtevah varnostnega načrta in koordinatorja</t>
  </si>
  <si>
    <t>Izvedba detajla prečnega prekopa cest: betonska stabilizacija z zemeljsko vlažnim betonom C8/10 v deb. 20 cm,  položitev PVC folije. Zabetoniranje nad slojem PVC s plastjo betona C16/20 do višine obst. asfalta, deb. 6cm.</t>
  </si>
  <si>
    <t>Komplet priprava in vgradnja  nevezane nosilne podlage za asfaltiranje iz kamnitega materiala oz. makadamsko vozišče; tampona iz peska 0÷16mm, debelina sloja 40cm (Ev2&gt;=100MPa). Niveleto robov prilagoditi obstoječim objektom (vhodi, dovozi,…)!</t>
  </si>
  <si>
    <t>Izvedba meritev nosilnosti in zgoščenosti nosilnega tampona z izdajo atesta (povozne površine). Št. meritev</t>
  </si>
  <si>
    <t>Izdelava finega planuma v debelini 3 - 5 cm v predvidenih naklonih pred polaganjem asfalta</t>
  </si>
  <si>
    <t>Izvedba video pregleda komunalnih vodov pred pričetkom izvajanja sanacij ter po končani gradnji</t>
  </si>
  <si>
    <t>Sanacija obstoječih jaškov - groba sanacija poškodb z betonom in hitrovezočimi maltami. Vodotesnost zagotoviti z uporabo kakovostnih in obstojnih premazov, ki se nanašajo na notranje stene in dno jaškov (kot npr. Krystol, Baricote,…), z dobavo, vgradnjo in vsemi spremljajoči deli.</t>
  </si>
  <si>
    <t>Sanacija obstoječih jaškov - vdor zunanje talne vode - zapolnitev odprtin in razpok z maso kot npr. Krystol PLUG, z dobavo, vgradnjo in vsemi spremljajočimi deli.</t>
  </si>
  <si>
    <t>- obst.jaški</t>
  </si>
  <si>
    <t>-predvideni jaški</t>
  </si>
  <si>
    <t xml:space="preserve">Rušenje obst. dežnih rešetk z  jaškom in priključno cevjo do 2m, ter deponiranjem na stalno deponijo do 10km, in dobavo, ter vgradnjo novih s peskolovom. </t>
  </si>
  <si>
    <t>Rušenje obst. priključnih cevi do fi 200mm, do L=2m, odvozom in deponiranjem na stalno deponijo do 10km.</t>
  </si>
  <si>
    <t>Komplet dobava in vgraditev  priključnih kanalizacijskih cevi DN160 iz PE v predpisanih padcih (1-2%) in z vodotesnimi stiki (komplet z dobavo in vgraditvijo tesnil) način vgradnje po navodilih proizvajalca, material SN8. Zajeti so hišni priključki do BC jaška. Prilagoditi na nove oz.obst. jaške</t>
  </si>
  <si>
    <t>Rušenje obst. žive meje in odvoz na stalno deponijo do 10km.</t>
  </si>
  <si>
    <t>Nabava in zasaditev žive meje enake obstoječi.</t>
  </si>
  <si>
    <t>Rušenje obst.betonskih kanalet/kanalov, z odvozom in deponiranjem na stalno deponijo do 10km.</t>
  </si>
  <si>
    <t>Rušenje obstoječih betonskih robnikov nakladanje in odvozom v stalno deponijo do 10 km z razkladanjem (pri izgradnji revizijskih jaškov)</t>
  </si>
  <si>
    <t>Odstranitev obstoječe BC kanalizacijske cevi fi 200 do fi 400 na mestih, kjer se le-ta izvede z novo cevjo po trasi obstoječe z izkopi. V postavki zajeta demontaža oz. rušitev obstoječega cevovoda, nakladanje odpadnega materiala na tovornjak, odvoz na stalno deponijo v oddaljenosti do 20km z razkladanjem in palčilom taks</t>
  </si>
  <si>
    <t>Strojni izkop humusa v primeru poteka trase cevovoda v travniku oz njivi, v povprečni debelini 15 cm. Deponiranje v razdlaji 1 m od gradbene jame oz. odvoz na začasno deponijo v razdalji do 5 km. Izkop izvršiti skladno s predpisi o varstvu pri delu (odsek od Obst.2.2 do Pr.2.2)</t>
  </si>
  <si>
    <t>zasip</t>
  </si>
  <si>
    <t>odvoz</t>
  </si>
  <si>
    <t>premer</t>
  </si>
  <si>
    <t>Izkop v zemlji III. ktg, ocena 30 % izkopa</t>
  </si>
  <si>
    <t>Izkop v zemlji V. ktg, ocena 15 % izkopa</t>
  </si>
  <si>
    <t>Razpiranje jarkov na mestih, kjer nastopa možnost zrušenja bokov pri močnejšem zemeljskem pritisku, glede na stabilnost brežin, globino jarka in bližino prometne obtežbe. Razpirati je potrebno povsod, kjer to zahtevajo predpisi o varstvu pri delu (od Obst.2-14 do Obst.2-19).</t>
  </si>
  <si>
    <t>m' DN 200</t>
  </si>
  <si>
    <t>PE d315</t>
  </si>
  <si>
    <t>Komplet dobava in vgradnja zaščitnih cevi PE d200 pri prečkanju cest s komunalno-energetskimi vodi, komplet,  po navodilih pooblaščenega upravljalca voda.</t>
  </si>
  <si>
    <t>jaški</t>
  </si>
  <si>
    <t>Rušenje betona - betonski dovoz z odvozom in deponiranjem na stalno deponijo do 10km.</t>
  </si>
  <si>
    <t>Odstranitev povozne kanalete z rešetko z odvozom in deponiranjem na stalno deponijo do 10km.</t>
  </si>
  <si>
    <t>Izdelava, dobava in vgradnja povozne kanalete z rešetko za odvodnjavanje, s peskolovom, C250, rešetka mreža galvanizirana, skupaj s priključitvijo na meteorno k.</t>
  </si>
  <si>
    <t>Dobava in vgradnja betonskih robnikov (15/25cm) z vzpostavitvijo v prvotno stanje. Dimenzije enake obstoječim.</t>
  </si>
  <si>
    <t>dni</t>
  </si>
  <si>
    <t xml:space="preserve">Dobava in vgrajevanje betona C25/30, kjer je bil med izgradnjo oz.sanacijo kanalizacije odstranjen, z vsemi pomožnimi deli in prenosi. </t>
  </si>
  <si>
    <t xml:space="preserve">Komplet izdelava peščene posteljice iz nekoherentnega materiala do deb. 12cm, v kateri si cev sama izoblikuje ležišče. (pesek/gramoz z zrnom do max 16mm  brez ostrih robov). </t>
  </si>
  <si>
    <t>Relining - vstavljanje s smolo impregniranega vložka v v obstoječ betonski cevovod DN500 mm, potiskanje vložka po cevi s hidrostatičnim tlakom, polimerizacija vložka s segrevanjem vode, vključno z dobavo potrebnega materiala in montažo, z izkopom vhodne in zaključne gradbene jame, pripravljalnimi in zaključnimi deli ter transporti.</t>
  </si>
  <si>
    <t>Relining - vstavljanje s smolo impregniranega vložka v v obstoječ betonski cevovod DN400 mm, potiskanje vložka po cevi s hidrostatičnim tlakom, polimerizacija vložka s segrevanjem vode, vključno z dobavo potrebnega materiala in montažo, z izkopom vhodne in zaključne gradbene jame, pripravljalnimi in zaključnimi deli ter transporti.</t>
  </si>
  <si>
    <t>Relining - vstavljanje s smolo impregniranega vložka v v obstoječ betonski cevovod DN300 mm, potiskanje vložka po cevi s hidrostatičnim tlakom, polimerizacija vložka s segrevanjem vode, vključno z dobavo potrebnega materiala in montažo, z izkopom vhodne in zaključne gradbene jame, pripravljalnimi in zaključnimi deli ter transporti.</t>
  </si>
  <si>
    <t>Relining - vstavljanje s smolo impregniranega vložka v v obstoječ betonski cevovod DN150 mm, potiskanje vložka po cevi s hidrostatičnim tlakom, polimerizacija vložka s segrevanjem vode, vključno z dobavo potrebnega materiala in montažo, z izkopom vhodne in zaključne gradbene jame, pripravljalnimi in zaključnimi deli ter transporti.</t>
  </si>
  <si>
    <t>Dobava in polaganje asfalta v sestavi AC22 base B50/70 A3 v debelini 6cm, AC11 surf 50/70 A3 v debelini 3cm, premaz stikov z obstoječim asfaltom z bitumensko pasto. Nivileto robov prilagoditi obstoječi višini ceste. Na celotnem odseku vzdolžnega poteka trase pod voziščem oz. na skupni dolžini vsaj 4m v primeru prekopa vozišča, z izvedbo gladke prečne navezave na obstoječe vozišče.</t>
  </si>
  <si>
    <t xml:space="preserve">Izdelava obrabnozaporne plasti bitumenskega betona iz AC8 surf B70/100 A5 v debelini 4 cm- pločnik,  premaz stikov z obstoječim asfaltom z bitumensko pasto. Nivileto robov prilagoditi obstoječi višini ceste. </t>
  </si>
  <si>
    <t xml:space="preserve">Izdelava obrabnozaporne plasti bitumenskega betona AC16 surf B50/70 A4  v debelini do 6 cm (dovozi), premaz stikov z obstoječim asfaltom z bitumensko pasto. Nivileto robov prilagoditi obstoječi višini ceste. </t>
  </si>
  <si>
    <t>SKUPAJ B.2: ZEMELJSKA DELA</t>
  </si>
  <si>
    <t>ODVODNJAVANJE</t>
  </si>
  <si>
    <t>ZEMELJSKA DELA</t>
  </si>
  <si>
    <t>GRADBENO OBRTNIŠKA DELA</t>
  </si>
  <si>
    <t>VOZIŠČNA KONSTRUKCIJA</t>
  </si>
  <si>
    <t>B.4</t>
  </si>
  <si>
    <t>SKUPAJ B.3: GRADBENO OBRTNIŠKA DELA</t>
  </si>
  <si>
    <t>B.5</t>
  </si>
  <si>
    <t>Vgradnja obstoječe vrtne žične ograje z dovozom iz začasne deponije oz. izgradnja nove - vzpostavitev v obstoječe stanje predlog izvedbe poda izvajalec na licu mesta, nadzorna služba pa pregleda in potrdi.</t>
  </si>
  <si>
    <t>Vgradnja obstoječe vrtne kovinske ograje (ograjni paneli in betonski parapet) z dovozom iz začasne deponije oz. izgradnja nove - vzpostavitev v obstoječe stanje predlog izvedbe poda izvajalec na licu mesta, nadzorna služba pa pregleda in potrdi.</t>
  </si>
  <si>
    <t>Zemeljska dela</t>
  </si>
  <si>
    <t>Gradbeno obrtniška dela</t>
  </si>
  <si>
    <t>SKUPAJ B.4: ODVODNJAVANJE</t>
  </si>
  <si>
    <t>SKUPAJ B.5: VOZIŠČNA KONSTRUKCIJA</t>
  </si>
  <si>
    <t>B.6</t>
  </si>
  <si>
    <t>SKUPAJ B.6: TUJA DELA</t>
  </si>
  <si>
    <t>Odvodnjavanje</t>
  </si>
  <si>
    <t>Voziščna konstrukcija</t>
  </si>
  <si>
    <t xml:space="preserve">SKUPAJ  </t>
  </si>
  <si>
    <t xml:space="preserve">Odstranitev vrtnih žičnih ograj z odvozom na začasno deponijo </t>
  </si>
  <si>
    <t>Odstranitev vrtnih kovinskih ograj (ograjni paneli in betonski parapet) z odvozom na začasno deponijo.</t>
  </si>
  <si>
    <t>Izdelava asfaltne mulde v širini 50 cm, z vsemi pomožnimi deli in prenosi.</t>
  </si>
  <si>
    <t>Izvedba obvoda med izvajanjem  sanacije - prečrpavanje odpalk ali odvoz s cisternami.</t>
  </si>
  <si>
    <t>Obveščanje občanov o začasnih zaporah oz. nedelovanju kanalizacijskega sistema med časom sanacije.</t>
  </si>
  <si>
    <t>Točkovna sanacija obstoječe kanalizacije iz betonskih cevi DN500, vključno z dobavo in montažo  impregnirane tkanine odporne proti koroziji s pomočjo eksanzijskega cevnega vložka, z izkopom vhodne in zaključne gradbene jame, pripravljalnimi in zaključnimi deli ter transporti.</t>
  </si>
  <si>
    <t>Točkovna sanacija obstoječe kanalizacije iz betonskih cevi DN400, vključno z dobavo in montažo  impregnirane tkanine odporne proti koroziji s pomočjo eksanzijskega cevnega vložka, z izkopom vhodne in zaključne gradbene jame, pripravljalnimi in zaključnimi deli ter transporti.</t>
  </si>
  <si>
    <t>Čiščenje kanalizacije pred izvedbo sanacije. Vodo zagotovi investitor iz obst.hidrantov.</t>
  </si>
  <si>
    <t>POPIS INV. STROŠKOV ZA SANACIJO</t>
  </si>
  <si>
    <t>KANALIZACIJE ČATEŽ OB SAVI</t>
  </si>
  <si>
    <t>Brežice, september 2015</t>
  </si>
  <si>
    <t>SKUPAJ Z DDV</t>
  </si>
  <si>
    <t>Sestavil:</t>
  </si>
  <si>
    <t xml:space="preserve">                   CPB 9, 8250 BREŽICE</t>
  </si>
  <si>
    <t>Nepredvidena dela 5% vseh del</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</si>
</sst>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SIT&quot;;\-#,##0&quot;SIT&quot;"/>
    <numFmt numFmtId="173" formatCode="#,##0&quot;SIT&quot;;[Red]\-#,##0&quot;SIT&quot;"/>
    <numFmt numFmtId="174" formatCode="#,##0.00&quot;SIT&quot;;\-#,##0.00&quot;SIT&quot;"/>
    <numFmt numFmtId="175" formatCode="#,##0.00&quot;SIT&quot;;[Red]\-#,##0.00&quot;SIT&quot;"/>
    <numFmt numFmtId="176" formatCode="_-* #,##0&quot;SIT&quot;_-;\-* #,##0&quot;SIT&quot;_-;_-* &quot;-&quot;&quot;SIT&quot;_-;_-@_-"/>
    <numFmt numFmtId="177" formatCode="_-* #,##0_S_I_T_-;\-* #,##0_S_I_T_-;_-* &quot;-&quot;_S_I_T_-;_-@_-"/>
    <numFmt numFmtId="178" formatCode="_-* #,##0.00&quot;SIT&quot;_-;\-* #,##0.00&quot;SIT&quot;_-;_-* &quot;-&quot;??&quot;SIT&quot;_-;_-@_-"/>
    <numFmt numFmtId="179" formatCode="_-* #,##0.00_S_I_T_-;\-* #,##0.00_S_I_T_-;_-* &quot;-&quot;??_S_I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General_)"/>
    <numFmt numFmtId="189" formatCode="0.00_)"/>
    <numFmt numFmtId="190" formatCode="0_)"/>
    <numFmt numFmtId="191" formatCode="0.0"/>
    <numFmt numFmtId="192" formatCode="0.0_)"/>
    <numFmt numFmtId="193" formatCode="#,##0_ ;\-#,##0\ "/>
    <numFmt numFmtId="194" formatCode="#,##0.00_ ;\-#,##0.00\ "/>
    <numFmt numFmtId="195" formatCode="_-* #,##0\ _S_I_T_-;\-* #,##0\ _S_I_T_-;_-* &quot;-&quot;??\ _S_I_T_-;_-@_-"/>
    <numFmt numFmtId="196" formatCode="#,##0\ _S_I_T"/>
    <numFmt numFmtId="197" formatCode="#,##0\ &quot;SIT&quot;"/>
    <numFmt numFmtId="198" formatCode="_-* #,##0.0\ _S_I_T_-;\-* #,##0.0\ _S_I_T_-;_-* &quot;-&quot;?\ _S_I_T_-;_-@_-"/>
    <numFmt numFmtId="199" formatCode="#,##0.00\ &quot;SIT&quot;"/>
    <numFmt numFmtId="200" formatCode="#,##0.00\ _S_I_T"/>
    <numFmt numFmtId="201" formatCode="_-* #,##0.00\ [$€-1]_-;\-* #,##0.00\ [$€-1]_-;_-* &quot;-&quot;??\ [$€-1]_-;_-@_-"/>
    <numFmt numFmtId="202" formatCode="#,##0.00\ [$€-1]"/>
    <numFmt numFmtId="203" formatCode="&quot;True&quot;;&quot;True&quot;;&quot;False&quot;"/>
    <numFmt numFmtId="204" formatCode="&quot;On&quot;;&quot;On&quot;;&quot;Off&quot;"/>
    <numFmt numFmtId="205" formatCode="###,###,###,###.00"/>
    <numFmt numFmtId="206" formatCode="0_ ;\-0\ "/>
    <numFmt numFmtId="207" formatCode="[$-424]d\.\ mmmm\ yyyy"/>
    <numFmt numFmtId="208" formatCode="_-* #,##0.00\ [$SIT-424]_-;\-* #,##0.00\ [$SIT-424]_-;_-* &quot;-&quot;??\ [$SIT-424]_-;_-@_-"/>
    <numFmt numFmtId="209" formatCode="#,##0.00\ &quot;€&quot;"/>
    <numFmt numFmtId="210" formatCode="0.000_)"/>
    <numFmt numFmtId="211" formatCode="#,##0.000"/>
    <numFmt numFmtId="212" formatCode="#,##0.0_ ;\-#,##0.0\ "/>
    <numFmt numFmtId="213" formatCode="[$€-2]\ #,##0.00_);[Red]\([$€-2]\ #,##0.00\)"/>
    <numFmt numFmtId="214" formatCode="_-* #,##0.0\ _€_-;\-* #,##0.0\ _€_-;_-* &quot;-&quot;?\ _€_-;_-@_-"/>
  </numFmts>
  <fonts count="50">
    <font>
      <sz val="10"/>
      <name val="Courier"/>
      <family val="0"/>
    </font>
    <font>
      <b/>
      <sz val="10"/>
      <name val="Arial"/>
      <family val="0"/>
    </font>
    <font>
      <i/>
      <sz val="10"/>
      <name val="Arial"/>
      <family val="0"/>
    </font>
    <font>
      <b/>
      <i/>
      <sz val="10"/>
      <name val="Arial"/>
      <family val="0"/>
    </font>
    <font>
      <sz val="10"/>
      <name val="Arial"/>
      <family val="2"/>
    </font>
    <font>
      <u val="single"/>
      <sz val="10"/>
      <color indexed="12"/>
      <name val="Courier"/>
      <family val="3"/>
    </font>
    <font>
      <u val="single"/>
      <sz val="10"/>
      <color indexed="36"/>
      <name val="Courier"/>
      <family val="3"/>
    </font>
    <font>
      <sz val="10"/>
      <name val="Arial CE"/>
      <family val="2"/>
    </font>
    <font>
      <b/>
      <sz val="10"/>
      <name val="Arial CE"/>
      <family val="2"/>
    </font>
    <font>
      <sz val="12"/>
      <name val="Times New Roman CE"/>
      <family val="1"/>
    </font>
    <font>
      <b/>
      <sz val="12"/>
      <name val="Arial CE"/>
      <family val="2"/>
    </font>
    <font>
      <u val="single"/>
      <sz val="10"/>
      <name val="Arial"/>
      <family val="2"/>
    </font>
    <font>
      <b/>
      <sz val="11"/>
      <name val="Arial"/>
      <family val="2"/>
    </font>
    <font>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thin"/>
      <right/>
      <top style="double"/>
      <bottom/>
    </border>
    <border>
      <left>
        <color indexed="63"/>
      </left>
      <right>
        <color indexed="63"/>
      </right>
      <top style="double"/>
      <bottom>
        <color indexed="63"/>
      </bottom>
    </border>
    <border>
      <left/>
      <right/>
      <top style="double"/>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color indexed="63"/>
      </left>
      <right style="thin"/>
      <top>
        <color indexed="63"/>
      </top>
      <bottom>
        <color indexed="63"/>
      </bottom>
    </border>
    <border>
      <left/>
      <right style="thin"/>
      <top style="double"/>
      <bottom/>
    </border>
    <border>
      <left>
        <color indexed="63"/>
      </left>
      <right style="thin"/>
      <top>
        <color indexed="63"/>
      </top>
      <bottom style="double"/>
    </border>
    <border>
      <left style="thin"/>
      <right style="thin"/>
      <top style="thin"/>
      <bottom>
        <color indexed="63"/>
      </bottom>
    </border>
    <border>
      <left style="thin"/>
      <right/>
      <top style="double"/>
      <bottom style="double"/>
    </border>
    <border>
      <left/>
      <right/>
      <top style="double"/>
      <bottom style="double"/>
    </border>
    <border>
      <left/>
      <right style="thin"/>
      <top style="double"/>
      <bottom style="double"/>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style="thin"/>
      <right/>
      <top/>
      <bottom/>
    </border>
  </borders>
  <cellStyleXfs count="6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5" fillId="0" borderId="0" applyNumberFormat="0" applyFill="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32" fillId="0" borderId="0">
      <alignment/>
      <protection/>
    </xf>
    <xf numFmtId="0" fontId="4" fillId="0" borderId="0">
      <alignment/>
      <protection/>
    </xf>
    <xf numFmtId="0" fontId="40" fillId="22" borderId="0" applyNumberFormat="0" applyBorder="0" applyAlignment="0" applyProtection="0"/>
    <xf numFmtId="0" fontId="6" fillId="0" borderId="0" applyNumberFormat="0" applyFill="0" applyBorder="0" applyAlignment="0" applyProtection="0"/>
    <xf numFmtId="9" fontId="4" fillId="0" borderId="0" applyFont="0" applyFill="0" applyBorder="0" applyAlignment="0" applyProtection="0"/>
    <xf numFmtId="0" fontId="0" fillId="23"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3" fillId="0" borderId="6" applyNumberFormat="0" applyFill="0" applyAlignment="0" applyProtection="0"/>
    <xf numFmtId="0" fontId="44" fillId="30" borderId="7" applyNumberFormat="0" applyAlignment="0" applyProtection="0"/>
    <xf numFmtId="0" fontId="45" fillId="21" borderId="8" applyNumberFormat="0" applyAlignment="0" applyProtection="0"/>
    <xf numFmtId="0" fontId="46" fillId="31" borderId="0" applyNumberFormat="0" applyBorder="0" applyAlignment="0" applyProtection="0"/>
    <xf numFmtId="170" fontId="4"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0" fontId="47" fillId="32" borderId="8" applyNumberFormat="0" applyAlignment="0" applyProtection="0"/>
    <xf numFmtId="0" fontId="48" fillId="0" borderId="9" applyNumberFormat="0" applyFill="0" applyAlignment="0" applyProtection="0"/>
  </cellStyleXfs>
  <cellXfs count="243">
    <xf numFmtId="1" fontId="0" fillId="0" borderId="0" xfId="0" applyAlignment="1">
      <alignment/>
    </xf>
    <xf numFmtId="0" fontId="4" fillId="0" borderId="0" xfId="0" applyNumberFormat="1" applyFont="1" applyAlignment="1">
      <alignment/>
    </xf>
    <xf numFmtId="0" fontId="4" fillId="0" borderId="0" xfId="0" applyNumberFormat="1" applyFont="1" applyAlignment="1">
      <alignment vertical="top"/>
    </xf>
    <xf numFmtId="0" fontId="4" fillId="0" borderId="0" xfId="0" applyNumberFormat="1" applyFont="1" applyFill="1" applyBorder="1" applyAlignment="1">
      <alignment/>
    </xf>
    <xf numFmtId="0" fontId="0" fillId="0" borderId="0" xfId="0" applyNumberFormat="1" applyAlignment="1">
      <alignment/>
    </xf>
    <xf numFmtId="0" fontId="4" fillId="0" borderId="0" xfId="0" applyNumberFormat="1" applyFont="1" applyFill="1" applyAlignment="1">
      <alignment/>
    </xf>
    <xf numFmtId="169" fontId="7" fillId="0" borderId="0" xfId="62" applyFont="1" applyAlignment="1">
      <alignment/>
    </xf>
    <xf numFmtId="4" fontId="7" fillId="0" borderId="0" xfId="62" applyNumberFormat="1" applyFont="1" applyAlignment="1">
      <alignment/>
    </xf>
    <xf numFmtId="2" fontId="9" fillId="0" borderId="0" xfId="0" applyNumberFormat="1" applyFont="1" applyAlignment="1">
      <alignment/>
    </xf>
    <xf numFmtId="1" fontId="9" fillId="0" borderId="0" xfId="0" applyNumberFormat="1" applyFont="1" applyAlignment="1">
      <alignment/>
    </xf>
    <xf numFmtId="4" fontId="7" fillId="0" borderId="0" xfId="0" applyNumberFormat="1" applyFont="1" applyAlignment="1">
      <alignment/>
    </xf>
    <xf numFmtId="0" fontId="7" fillId="0" borderId="0" xfId="0" applyNumberFormat="1" applyFont="1" applyAlignment="1">
      <alignment/>
    </xf>
    <xf numFmtId="49" fontId="10" fillId="0" borderId="0" xfId="0" applyNumberFormat="1" applyFont="1" applyAlignment="1">
      <alignment horizontal="left"/>
    </xf>
    <xf numFmtId="200" fontId="7" fillId="0" borderId="0" xfId="0" applyNumberFormat="1" applyFont="1" applyAlignment="1">
      <alignment/>
    </xf>
    <xf numFmtId="49" fontId="10" fillId="0" borderId="0" xfId="0" applyNumberFormat="1" applyFont="1" applyAlignment="1">
      <alignment horizontal="left"/>
    </xf>
    <xf numFmtId="0" fontId="10" fillId="0" borderId="0" xfId="0" applyNumberFormat="1" applyFont="1" applyAlignment="1">
      <alignment/>
    </xf>
    <xf numFmtId="0" fontId="1" fillId="0" borderId="0" xfId="0" applyNumberFormat="1" applyFont="1" applyFill="1" applyBorder="1" applyAlignment="1">
      <alignment horizontal="left"/>
    </xf>
    <xf numFmtId="0" fontId="11" fillId="0" borderId="0" xfId="0" applyNumberFormat="1" applyFont="1" applyFill="1" applyBorder="1" applyAlignment="1">
      <alignment/>
    </xf>
    <xf numFmtId="0" fontId="13" fillId="0" borderId="0" xfId="0" applyNumberFormat="1" applyFont="1" applyAlignment="1">
      <alignment/>
    </xf>
    <xf numFmtId="0" fontId="13"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16" fontId="4" fillId="33" borderId="12" xfId="0" applyNumberFormat="1" applyFont="1" applyFill="1" applyBorder="1" applyAlignment="1" quotePrefix="1">
      <alignment horizontal="left"/>
    </xf>
    <xf numFmtId="0" fontId="13" fillId="33" borderId="13" xfId="0" applyNumberFormat="1" applyFont="1" applyFill="1" applyBorder="1" applyAlignment="1">
      <alignment/>
    </xf>
    <xf numFmtId="0" fontId="4" fillId="33" borderId="0" xfId="0" applyNumberFormat="1" applyFont="1" applyFill="1" applyBorder="1" applyAlignment="1">
      <alignment/>
    </xf>
    <xf numFmtId="0" fontId="4" fillId="33" borderId="0" xfId="0" applyNumberFormat="1" applyFont="1" applyFill="1" applyBorder="1" applyAlignment="1">
      <alignment horizontal="right"/>
    </xf>
    <xf numFmtId="0" fontId="12" fillId="0" borderId="13" xfId="0" applyNumberFormat="1" applyFont="1" applyBorder="1" applyAlignment="1">
      <alignment/>
    </xf>
    <xf numFmtId="0" fontId="4" fillId="0" borderId="13" xfId="0" applyNumberFormat="1" applyFont="1" applyFill="1" applyBorder="1" applyAlignment="1">
      <alignment horizontal="left"/>
    </xf>
    <xf numFmtId="0" fontId="4" fillId="0" borderId="0" xfId="0" applyNumberFormat="1" applyFont="1" applyFill="1" applyAlignment="1">
      <alignment horizontal="right"/>
    </xf>
    <xf numFmtId="0" fontId="1" fillId="33" borderId="12" xfId="0" applyNumberFormat="1" applyFont="1" applyFill="1" applyBorder="1" applyAlignment="1">
      <alignment horizontal="center"/>
    </xf>
    <xf numFmtId="0" fontId="1" fillId="33" borderId="14" xfId="0" applyNumberFormat="1" applyFont="1" applyFill="1" applyBorder="1" applyAlignment="1">
      <alignment horizontal="center"/>
    </xf>
    <xf numFmtId="0" fontId="13" fillId="0" borderId="0" xfId="0" applyNumberFormat="1" applyFont="1" applyFill="1" applyAlignment="1">
      <alignment/>
    </xf>
    <xf numFmtId="0" fontId="4" fillId="0" borderId="15" xfId="0" applyNumberFormat="1" applyFont="1" applyFill="1" applyBorder="1" applyAlignment="1">
      <alignment horizontal="left"/>
    </xf>
    <xf numFmtId="0" fontId="11" fillId="0" borderId="0" xfId="0" applyNumberFormat="1" applyFont="1" applyFill="1" applyAlignment="1">
      <alignment/>
    </xf>
    <xf numFmtId="0" fontId="4" fillId="0" borderId="15" xfId="0" applyNumberFormat="1" applyFont="1" applyFill="1" applyBorder="1" applyAlignment="1" applyProtection="1">
      <alignment horizontal="left" vertical="top"/>
      <protection/>
    </xf>
    <xf numFmtId="0" fontId="4" fillId="0" borderId="15" xfId="0" applyNumberFormat="1" applyFont="1" applyFill="1" applyBorder="1" applyAlignment="1">
      <alignment/>
    </xf>
    <xf numFmtId="0" fontId="4" fillId="0" borderId="15" xfId="0" applyNumberFormat="1" applyFont="1" applyFill="1" applyBorder="1" applyAlignment="1">
      <alignment horizontal="left" vertical="top" wrapText="1"/>
    </xf>
    <xf numFmtId="0" fontId="4" fillId="0" borderId="15" xfId="0" applyNumberFormat="1" applyFont="1" applyFill="1" applyBorder="1" applyAlignment="1" applyProtection="1">
      <alignment horizontal="left"/>
      <protection/>
    </xf>
    <xf numFmtId="0" fontId="4" fillId="0" borderId="16" xfId="0" applyNumberFormat="1" applyFont="1" applyFill="1" applyBorder="1" applyAlignment="1">
      <alignment horizontal="left" vertical="top" wrapText="1"/>
    </xf>
    <xf numFmtId="0" fontId="4" fillId="0" borderId="15" xfId="0" applyNumberFormat="1" applyFont="1" applyFill="1" applyBorder="1" applyAlignment="1">
      <alignment wrapText="1"/>
    </xf>
    <xf numFmtId="16" fontId="4" fillId="0" borderId="15" xfId="0" applyNumberFormat="1" applyFont="1" applyFill="1" applyBorder="1" applyAlignment="1">
      <alignment horizontal="left"/>
    </xf>
    <xf numFmtId="49" fontId="4" fillId="0" borderId="0" xfId="0" applyNumberFormat="1" applyFont="1" applyAlignment="1">
      <alignment/>
    </xf>
    <xf numFmtId="0" fontId="14" fillId="0" borderId="0" xfId="0" applyNumberFormat="1" applyFont="1" applyAlignment="1">
      <alignment/>
    </xf>
    <xf numFmtId="171" fontId="4" fillId="0" borderId="0" xfId="0" applyNumberFormat="1" applyFont="1" applyFill="1" applyBorder="1" applyAlignment="1">
      <alignment horizontal="center"/>
    </xf>
    <xf numFmtId="0" fontId="8" fillId="34" borderId="17" xfId="0" applyNumberFormat="1" applyFont="1" applyFill="1" applyBorder="1" applyAlignment="1">
      <alignment horizontal="justify"/>
    </xf>
    <xf numFmtId="0" fontId="8" fillId="34" borderId="18" xfId="0" applyNumberFormat="1" applyFont="1" applyFill="1" applyBorder="1" applyAlignment="1">
      <alignment horizontal="justify"/>
    </xf>
    <xf numFmtId="0" fontId="8" fillId="34" borderId="18" xfId="0" applyNumberFormat="1" applyFont="1" applyFill="1" applyBorder="1" applyAlignment="1">
      <alignment horizontal="center"/>
    </xf>
    <xf numFmtId="0" fontId="8" fillId="34" borderId="18" xfId="0" applyNumberFormat="1" applyFont="1" applyFill="1" applyBorder="1" applyAlignment="1">
      <alignment horizontal="center" wrapText="1"/>
    </xf>
    <xf numFmtId="0" fontId="8" fillId="34" borderId="19" xfId="0" applyNumberFormat="1" applyFont="1" applyFill="1" applyBorder="1" applyAlignment="1">
      <alignment horizontal="justify"/>
    </xf>
    <xf numFmtId="0" fontId="8" fillId="0" borderId="20" xfId="0" applyNumberFormat="1" applyFont="1" applyFill="1" applyBorder="1" applyAlignment="1">
      <alignment/>
    </xf>
    <xf numFmtId="211" fontId="8" fillId="0" borderId="21" xfId="0" applyNumberFormat="1" applyFont="1" applyFill="1" applyBorder="1" applyAlignment="1">
      <alignment horizontal="center"/>
    </xf>
    <xf numFmtId="0" fontId="8" fillId="0" borderId="21" xfId="0" applyNumberFormat="1" applyFont="1" applyFill="1" applyBorder="1" applyAlignment="1">
      <alignment horizontal="center"/>
    </xf>
    <xf numFmtId="0" fontId="8" fillId="0" borderId="22" xfId="0" applyNumberFormat="1" applyFont="1" applyFill="1" applyBorder="1" applyAlignment="1">
      <alignment horizontal="center"/>
    </xf>
    <xf numFmtId="0" fontId="8" fillId="0" borderId="23" xfId="0" applyNumberFormat="1" applyFont="1" applyFill="1" applyBorder="1" applyAlignment="1">
      <alignment horizontal="center"/>
    </xf>
    <xf numFmtId="3" fontId="0" fillId="0" borderId="20" xfId="0" applyNumberFormat="1" applyFont="1" applyFill="1" applyBorder="1" applyAlignment="1">
      <alignment horizontal="center"/>
    </xf>
    <xf numFmtId="211" fontId="0" fillId="0" borderId="21" xfId="0" applyNumberFormat="1" applyFill="1" applyBorder="1" applyAlignment="1">
      <alignment horizontal="center"/>
    </xf>
    <xf numFmtId="4" fontId="0" fillId="0" borderId="21" xfId="0" applyNumberFormat="1" applyFill="1" applyBorder="1" applyAlignment="1">
      <alignment horizontal="center"/>
    </xf>
    <xf numFmtId="4" fontId="8" fillId="0" borderId="21" xfId="0" applyNumberFormat="1" applyFont="1" applyFill="1" applyBorder="1" applyAlignment="1">
      <alignment horizontal="center"/>
    </xf>
    <xf numFmtId="0" fontId="0" fillId="0" borderId="21" xfId="0" applyNumberFormat="1" applyBorder="1" applyAlignment="1">
      <alignment/>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2" fontId="8" fillId="0" borderId="21" xfId="0" applyNumberFormat="1" applyFont="1" applyBorder="1" applyAlignment="1">
      <alignment horizontal="center"/>
    </xf>
    <xf numFmtId="2" fontId="8" fillId="0" borderId="23" xfId="0" applyNumberFormat="1" applyFont="1" applyBorder="1" applyAlignment="1">
      <alignment horizontal="center"/>
    </xf>
    <xf numFmtId="1" fontId="9" fillId="0" borderId="0" xfId="0" applyNumberFormat="1" applyFont="1" applyAlignment="1">
      <alignment/>
    </xf>
    <xf numFmtId="2" fontId="4" fillId="0" borderId="0" xfId="0" applyNumberFormat="1" applyFont="1" applyFill="1" applyBorder="1" applyAlignment="1">
      <alignment/>
    </xf>
    <xf numFmtId="194" fontId="4" fillId="0" borderId="0" xfId="0" applyNumberFormat="1" applyFont="1" applyFill="1" applyBorder="1" applyAlignment="1">
      <alignment horizontal="right"/>
    </xf>
    <xf numFmtId="16" fontId="4" fillId="33" borderId="15" xfId="0" applyNumberFormat="1" applyFont="1" applyFill="1" applyBorder="1" applyAlignment="1" quotePrefix="1">
      <alignment horizontal="left"/>
    </xf>
    <xf numFmtId="0" fontId="13" fillId="33" borderId="0" xfId="0" applyNumberFormat="1" applyFont="1" applyFill="1" applyBorder="1" applyAlignment="1">
      <alignment/>
    </xf>
    <xf numFmtId="16" fontId="1" fillId="0" borderId="13" xfId="0" applyNumberFormat="1" applyFont="1" applyFill="1" applyBorder="1" applyAlignment="1" quotePrefix="1">
      <alignment horizontal="left"/>
    </xf>
    <xf numFmtId="4" fontId="1" fillId="33" borderId="12" xfId="0" applyNumberFormat="1" applyFont="1" applyFill="1" applyBorder="1" applyAlignment="1">
      <alignment horizontal="center"/>
    </xf>
    <xf numFmtId="171" fontId="1" fillId="33" borderId="12" xfId="0" applyNumberFormat="1" applyFont="1" applyFill="1" applyBorder="1" applyAlignment="1">
      <alignment horizontal="center"/>
    </xf>
    <xf numFmtId="0" fontId="13" fillId="0" borderId="13" xfId="0" applyNumberFormat="1" applyFont="1" applyFill="1" applyBorder="1" applyAlignment="1">
      <alignment horizontal="left"/>
    </xf>
    <xf numFmtId="1" fontId="1" fillId="0" borderId="22" xfId="0" applyNumberFormat="1" applyFont="1" applyFill="1" applyBorder="1" applyAlignment="1">
      <alignment horizontal="left" vertical="top"/>
    </xf>
    <xf numFmtId="0" fontId="1" fillId="0" borderId="24" xfId="0" applyNumberFormat="1" applyFont="1" applyFill="1" applyBorder="1" applyAlignment="1">
      <alignment horizontal="left"/>
    </xf>
    <xf numFmtId="1" fontId="4" fillId="0" borderId="15" xfId="0" applyNumberFormat="1" applyFont="1" applyFill="1" applyBorder="1" applyAlignment="1" applyProtection="1">
      <alignment horizontal="left" vertical="top"/>
      <protection/>
    </xf>
    <xf numFmtId="0" fontId="4" fillId="0" borderId="15" xfId="0" applyNumberFormat="1" applyFont="1" applyFill="1" applyBorder="1" applyAlignment="1" quotePrefix="1">
      <alignment horizontal="left" vertical="top" wrapText="1"/>
    </xf>
    <xf numFmtId="49" fontId="4" fillId="0" borderId="15" xfId="0" applyNumberFormat="1" applyFont="1" applyFill="1" applyBorder="1" applyAlignment="1" applyProtection="1">
      <alignment horizontal="left" vertical="top"/>
      <protection/>
    </xf>
    <xf numFmtId="1" fontId="1" fillId="0" borderId="25" xfId="0" applyNumberFormat="1" applyFont="1" applyFill="1" applyBorder="1" applyAlignment="1">
      <alignment horizontal="left" vertical="top"/>
    </xf>
    <xf numFmtId="0" fontId="1" fillId="0" borderId="26" xfId="0" applyNumberFormat="1" applyFont="1" applyFill="1" applyBorder="1" applyAlignment="1">
      <alignment horizontal="left"/>
    </xf>
    <xf numFmtId="49" fontId="4" fillId="0" borderId="27" xfId="0" applyNumberFormat="1" applyFont="1" applyFill="1" applyBorder="1" applyAlignment="1" applyProtection="1">
      <alignment horizontal="left" vertical="top"/>
      <protection/>
    </xf>
    <xf numFmtId="0" fontId="4" fillId="0" borderId="27" xfId="0" applyNumberFormat="1" applyFont="1" applyFill="1" applyBorder="1" applyAlignment="1">
      <alignment horizontal="left" vertical="top" wrapText="1"/>
    </xf>
    <xf numFmtId="1" fontId="1" fillId="0" borderId="28" xfId="0" applyNumberFormat="1" applyFont="1" applyFill="1" applyBorder="1" applyAlignment="1">
      <alignment horizontal="left" vertical="top"/>
    </xf>
    <xf numFmtId="0" fontId="1" fillId="0" borderId="13" xfId="0" applyNumberFormat="1" applyFont="1" applyFill="1" applyBorder="1" applyAlignment="1">
      <alignment horizontal="left"/>
    </xf>
    <xf numFmtId="0" fontId="4" fillId="0" borderId="15" xfId="42" applyFont="1" applyBorder="1" applyAlignment="1">
      <alignment horizontal="justify" vertical="center" wrapText="1"/>
      <protection/>
    </xf>
    <xf numFmtId="0" fontId="4" fillId="0" borderId="15" xfId="0" applyNumberFormat="1" applyFont="1" applyFill="1" applyBorder="1" applyAlignment="1">
      <alignment horizontal="left" wrapText="1"/>
    </xf>
    <xf numFmtId="4" fontId="4" fillId="0" borderId="15" xfId="42" applyNumberFormat="1" applyFont="1" applyBorder="1" applyAlignment="1">
      <alignment vertical="center" wrapText="1"/>
      <protection/>
    </xf>
    <xf numFmtId="0" fontId="4" fillId="0" borderId="15" xfId="0" applyNumberFormat="1" applyFont="1" applyBorder="1" applyAlignment="1">
      <alignment horizontal="left" vertical="center" wrapText="1"/>
    </xf>
    <xf numFmtId="0" fontId="4" fillId="0" borderId="15" xfId="0" applyNumberFormat="1" applyFont="1" applyBorder="1" applyAlignment="1" quotePrefix="1">
      <alignment horizontal="left" vertical="center" wrapText="1"/>
    </xf>
    <xf numFmtId="0" fontId="4" fillId="0" borderId="15" xfId="42" applyFont="1" applyFill="1" applyBorder="1" applyAlignment="1">
      <alignment horizontal="left" vertical="center" wrapText="1"/>
      <protection/>
    </xf>
    <xf numFmtId="1" fontId="4" fillId="0" borderId="16" xfId="0" applyNumberFormat="1" applyFont="1" applyFill="1" applyBorder="1" applyAlignment="1" applyProtection="1" quotePrefix="1">
      <alignment horizontal="left" vertical="top"/>
      <protection/>
    </xf>
    <xf numFmtId="1" fontId="1" fillId="0" borderId="29" xfId="0" applyNumberFormat="1" applyFont="1" applyFill="1" applyBorder="1" applyAlignment="1">
      <alignment horizontal="left" vertical="top"/>
    </xf>
    <xf numFmtId="0" fontId="1" fillId="0" borderId="30" xfId="0" applyNumberFormat="1" applyFont="1" applyFill="1" applyBorder="1" applyAlignment="1">
      <alignment horizontal="left"/>
    </xf>
    <xf numFmtId="0" fontId="4" fillId="0" borderId="15" xfId="0" applyNumberFormat="1" applyFont="1" applyBorder="1" applyAlignment="1">
      <alignment vertical="top" wrapText="1"/>
    </xf>
    <xf numFmtId="2" fontId="4" fillId="0" borderId="15" xfId="0" applyNumberFormat="1" applyFont="1" applyFill="1" applyBorder="1" applyAlignment="1">
      <alignment horizontal="center"/>
    </xf>
    <xf numFmtId="1" fontId="7" fillId="0" borderId="15" xfId="0" applyFont="1" applyBorder="1" applyAlignment="1" applyProtection="1">
      <alignment horizontal="left" vertical="top" wrapText="1"/>
      <protection/>
    </xf>
    <xf numFmtId="0"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192" fontId="4" fillId="0" borderId="0" xfId="0" applyNumberFormat="1" applyFont="1" applyFill="1" applyBorder="1" applyAlignment="1">
      <alignment horizontal="center"/>
    </xf>
    <xf numFmtId="171" fontId="4" fillId="0" borderId="0" xfId="0" applyNumberFormat="1" applyFont="1" applyFill="1" applyBorder="1" applyAlignment="1" applyProtection="1">
      <alignment horizontal="center"/>
      <protection/>
    </xf>
    <xf numFmtId="192" fontId="4" fillId="0" borderId="0" xfId="0" applyNumberFormat="1" applyFont="1" applyFill="1" applyBorder="1" applyAlignment="1" applyProtection="1">
      <alignment horizontal="center"/>
      <protection/>
    </xf>
    <xf numFmtId="4" fontId="4" fillId="0" borderId="0" xfId="0" applyNumberFormat="1" applyFont="1" applyFill="1" applyBorder="1" applyAlignment="1" applyProtection="1">
      <alignment horizontal="center"/>
      <protection/>
    </xf>
    <xf numFmtId="0" fontId="13" fillId="0" borderId="0" xfId="0" applyNumberFormat="1" applyFont="1" applyFill="1" applyBorder="1" applyAlignment="1">
      <alignment horizontal="center"/>
    </xf>
    <xf numFmtId="192" fontId="13" fillId="0" borderId="0" xfId="0" applyNumberFormat="1" applyFont="1" applyFill="1" applyBorder="1" applyAlignment="1">
      <alignment horizontal="center"/>
    </xf>
    <xf numFmtId="0" fontId="4" fillId="33" borderId="13" xfId="0" applyNumberFormat="1" applyFont="1" applyFill="1" applyBorder="1" applyAlignment="1">
      <alignment horizontal="center"/>
    </xf>
    <xf numFmtId="192" fontId="4" fillId="33" borderId="13" xfId="0" applyNumberFormat="1" applyFont="1" applyFill="1" applyBorder="1" applyAlignment="1" applyProtection="1">
      <alignment horizontal="center"/>
      <protection/>
    </xf>
    <xf numFmtId="0" fontId="4" fillId="33" borderId="0" xfId="0" applyNumberFormat="1" applyFont="1" applyFill="1" applyBorder="1" applyAlignment="1">
      <alignment horizontal="center"/>
    </xf>
    <xf numFmtId="192" fontId="4" fillId="33" borderId="0" xfId="0" applyNumberFormat="1" applyFont="1" applyFill="1" applyBorder="1" applyAlignment="1" applyProtection="1">
      <alignment horizontal="center"/>
      <protection/>
    </xf>
    <xf numFmtId="0" fontId="1" fillId="0" borderId="13" xfId="0" applyNumberFormat="1" applyFont="1" applyFill="1" applyBorder="1" applyAlignment="1">
      <alignment horizontal="center"/>
    </xf>
    <xf numFmtId="192" fontId="1" fillId="0" borderId="13" xfId="0" applyNumberFormat="1" applyFont="1" applyFill="1" applyBorder="1" applyAlignment="1" applyProtection="1">
      <alignment horizontal="center"/>
      <protection/>
    </xf>
    <xf numFmtId="202" fontId="1" fillId="0" borderId="13" xfId="0" applyNumberFormat="1" applyFont="1" applyFill="1" applyBorder="1" applyAlignment="1" applyProtection="1">
      <alignment horizontal="center"/>
      <protection/>
    </xf>
    <xf numFmtId="171" fontId="1" fillId="0" borderId="13" xfId="0" applyNumberFormat="1" applyFont="1" applyBorder="1" applyAlignment="1">
      <alignment horizontal="center"/>
    </xf>
    <xf numFmtId="0" fontId="13" fillId="0" borderId="13" xfId="0" applyNumberFormat="1" applyFont="1" applyFill="1" applyBorder="1" applyAlignment="1">
      <alignment horizontal="center"/>
    </xf>
    <xf numFmtId="192" fontId="13" fillId="0" borderId="13" xfId="0" applyNumberFormat="1" applyFont="1" applyFill="1" applyBorder="1" applyAlignment="1">
      <alignment horizontal="center"/>
    </xf>
    <xf numFmtId="4" fontId="13" fillId="0" borderId="13" xfId="0" applyNumberFormat="1" applyFont="1" applyFill="1" applyBorder="1" applyAlignment="1">
      <alignment horizontal="center"/>
    </xf>
    <xf numFmtId="171" fontId="13" fillId="0" borderId="13" xfId="0" applyNumberFormat="1" applyFont="1" applyFill="1" applyBorder="1" applyAlignment="1">
      <alignment horizontal="center"/>
    </xf>
    <xf numFmtId="0" fontId="11" fillId="0" borderId="24" xfId="0" applyNumberFormat="1" applyFont="1" applyFill="1" applyBorder="1" applyAlignment="1">
      <alignment horizontal="center"/>
    </xf>
    <xf numFmtId="192" fontId="11" fillId="0" borderId="24" xfId="0" applyNumberFormat="1" applyFont="1" applyFill="1" applyBorder="1" applyAlignment="1">
      <alignment horizontal="center"/>
    </xf>
    <xf numFmtId="4" fontId="11" fillId="0" borderId="24" xfId="0" applyNumberFormat="1" applyFont="1" applyFill="1" applyBorder="1" applyAlignment="1">
      <alignment horizontal="center"/>
    </xf>
    <xf numFmtId="171" fontId="11" fillId="0" borderId="31" xfId="0" applyNumberFormat="1" applyFont="1" applyFill="1" applyBorder="1" applyAlignment="1" applyProtection="1">
      <alignment horizontal="center"/>
      <protection/>
    </xf>
    <xf numFmtId="0" fontId="4" fillId="0" borderId="15" xfId="0" applyNumberFormat="1" applyFont="1" applyFill="1" applyBorder="1" applyAlignment="1">
      <alignment horizontal="center"/>
    </xf>
    <xf numFmtId="192" fontId="4" fillId="0" borderId="32" xfId="0" applyNumberFormat="1" applyFont="1" applyFill="1" applyBorder="1" applyAlignment="1">
      <alignment horizontal="center"/>
    </xf>
    <xf numFmtId="4" fontId="4" fillId="0" borderId="15" xfId="0" applyNumberFormat="1" applyFont="1" applyFill="1" applyBorder="1" applyAlignment="1">
      <alignment horizontal="center"/>
    </xf>
    <xf numFmtId="171" fontId="4" fillId="0" borderId="15" xfId="0" applyNumberFormat="1" applyFont="1" applyFill="1" applyBorder="1" applyAlignment="1" applyProtection="1">
      <alignment horizontal="center"/>
      <protection/>
    </xf>
    <xf numFmtId="192" fontId="4" fillId="0" borderId="32" xfId="0" applyNumberFormat="1" applyFont="1" applyFill="1" applyBorder="1" applyAlignment="1" applyProtection="1">
      <alignment horizontal="center"/>
      <protection/>
    </xf>
    <xf numFmtId="4" fontId="4" fillId="0" borderId="15" xfId="0" applyNumberFormat="1" applyFont="1" applyFill="1" applyBorder="1" applyAlignment="1" applyProtection="1">
      <alignment horizontal="center"/>
      <protection/>
    </xf>
    <xf numFmtId="192" fontId="49" fillId="0" borderId="32" xfId="0" applyNumberFormat="1" applyFont="1" applyFill="1" applyBorder="1" applyAlignment="1">
      <alignment horizontal="center"/>
    </xf>
    <xf numFmtId="4" fontId="49" fillId="0" borderId="15" xfId="0" applyNumberFormat="1" applyFont="1" applyFill="1" applyBorder="1" applyAlignment="1">
      <alignment horizontal="center"/>
    </xf>
    <xf numFmtId="171" fontId="49" fillId="0" borderId="15" xfId="0" applyNumberFormat="1" applyFont="1" applyFill="1" applyBorder="1" applyAlignment="1" applyProtection="1">
      <alignment horizontal="center"/>
      <protection/>
    </xf>
    <xf numFmtId="0" fontId="11" fillId="0" borderId="26" xfId="0" applyNumberFormat="1" applyFont="1" applyFill="1" applyBorder="1" applyAlignment="1">
      <alignment horizontal="center"/>
    </xf>
    <xf numFmtId="192" fontId="11" fillId="0" borderId="26" xfId="0" applyNumberFormat="1" applyFont="1" applyFill="1" applyBorder="1" applyAlignment="1">
      <alignment horizontal="center"/>
    </xf>
    <xf numFmtId="4" fontId="11" fillId="0" borderId="26" xfId="0" applyNumberFormat="1" applyFont="1" applyFill="1" applyBorder="1" applyAlignment="1">
      <alignment horizontal="center"/>
    </xf>
    <xf numFmtId="171" fontId="1" fillId="0" borderId="33" xfId="0" applyNumberFormat="1" applyFont="1" applyFill="1" applyBorder="1" applyAlignment="1" applyProtection="1">
      <alignment horizontal="center"/>
      <protection/>
    </xf>
    <xf numFmtId="0" fontId="4" fillId="0" borderId="27" xfId="0" applyNumberFormat="1" applyFont="1" applyFill="1" applyBorder="1" applyAlignment="1">
      <alignment horizontal="center"/>
    </xf>
    <xf numFmtId="192" fontId="4" fillId="0" borderId="27" xfId="0" applyNumberFormat="1" applyFont="1" applyFill="1" applyBorder="1" applyAlignment="1" applyProtection="1">
      <alignment horizontal="center"/>
      <protection/>
    </xf>
    <xf numFmtId="4" fontId="4" fillId="0" borderId="27" xfId="0" applyNumberFormat="1" applyFont="1" applyFill="1" applyBorder="1" applyAlignment="1" applyProtection="1">
      <alignment horizontal="center"/>
      <protection/>
    </xf>
    <xf numFmtId="171" fontId="4" fillId="0" borderId="27" xfId="0" applyNumberFormat="1" applyFont="1" applyFill="1" applyBorder="1" applyAlignment="1" applyProtection="1">
      <alignment horizontal="center"/>
      <protection/>
    </xf>
    <xf numFmtId="0" fontId="11" fillId="0" borderId="13" xfId="0" applyNumberFormat="1" applyFont="1" applyFill="1" applyBorder="1" applyAlignment="1">
      <alignment horizontal="center"/>
    </xf>
    <xf numFmtId="192" fontId="11" fillId="0" borderId="13" xfId="0" applyNumberFormat="1" applyFont="1" applyFill="1" applyBorder="1" applyAlignment="1">
      <alignment horizontal="center"/>
    </xf>
    <xf numFmtId="4" fontId="11" fillId="0" borderId="13" xfId="0" applyNumberFormat="1" applyFont="1" applyFill="1" applyBorder="1" applyAlignment="1">
      <alignment horizontal="center"/>
    </xf>
    <xf numFmtId="171" fontId="11" fillId="0" borderId="14" xfId="0" applyNumberFormat="1" applyFont="1" applyFill="1" applyBorder="1" applyAlignment="1" applyProtection="1">
      <alignment horizontal="center"/>
      <protection/>
    </xf>
    <xf numFmtId="171" fontId="4" fillId="0" borderId="15" xfId="0" applyNumberFormat="1" applyFont="1" applyFill="1" applyBorder="1" applyAlignment="1">
      <alignment horizontal="center"/>
    </xf>
    <xf numFmtId="1" fontId="7" fillId="0" borderId="15" xfId="0" applyFont="1" applyBorder="1" applyAlignment="1">
      <alignment horizontal="center"/>
    </xf>
    <xf numFmtId="2" fontId="7" fillId="0" borderId="15" xfId="0" applyNumberFormat="1" applyFont="1" applyBorder="1" applyAlignment="1">
      <alignment horizontal="center"/>
    </xf>
    <xf numFmtId="171" fontId="7" fillId="0" borderId="15" xfId="62" applyNumberFormat="1" applyFont="1" applyBorder="1" applyAlignment="1">
      <alignment horizontal="center"/>
    </xf>
    <xf numFmtId="2" fontId="7" fillId="0" borderId="15" xfId="0" applyNumberFormat="1" applyFont="1" applyBorder="1" applyAlignment="1" applyProtection="1">
      <alignment horizontal="center"/>
      <protection/>
    </xf>
    <xf numFmtId="0" fontId="4" fillId="0" borderId="15" xfId="0" applyNumberFormat="1" applyFont="1" applyBorder="1" applyAlignment="1">
      <alignment horizontal="center"/>
    </xf>
    <xf numFmtId="2" fontId="4" fillId="0" borderId="32" xfId="0" applyNumberFormat="1" applyFont="1" applyFill="1" applyBorder="1" applyAlignment="1" applyProtection="1">
      <alignment horizontal="center"/>
      <protection/>
    </xf>
    <xf numFmtId="1" fontId="4" fillId="0" borderId="32" xfId="0" applyNumberFormat="1" applyFont="1" applyFill="1" applyBorder="1" applyAlignment="1" applyProtection="1">
      <alignment horizontal="center"/>
      <protection/>
    </xf>
    <xf numFmtId="0" fontId="4" fillId="0" borderId="16" xfId="0" applyNumberFormat="1" applyFont="1" applyFill="1" applyBorder="1" applyAlignment="1">
      <alignment horizontal="center"/>
    </xf>
    <xf numFmtId="10" fontId="4" fillId="0" borderId="34" xfId="0" applyNumberFormat="1" applyFont="1" applyFill="1" applyBorder="1" applyAlignment="1" applyProtection="1">
      <alignment horizontal="center"/>
      <protection/>
    </xf>
    <xf numFmtId="4" fontId="4" fillId="0" borderId="16" xfId="0" applyNumberFormat="1" applyFont="1" applyFill="1" applyBorder="1" applyAlignment="1" applyProtection="1">
      <alignment horizontal="center"/>
      <protection/>
    </xf>
    <xf numFmtId="171" fontId="4" fillId="0" borderId="16" xfId="0" applyNumberFormat="1" applyFont="1" applyFill="1" applyBorder="1" applyAlignment="1" applyProtection="1">
      <alignment horizontal="center"/>
      <protection/>
    </xf>
    <xf numFmtId="0" fontId="11" fillId="0" borderId="30" xfId="0" applyNumberFormat="1" applyFont="1" applyFill="1" applyBorder="1" applyAlignment="1">
      <alignment horizontal="center"/>
    </xf>
    <xf numFmtId="192" fontId="11" fillId="0" borderId="30" xfId="0" applyNumberFormat="1" applyFont="1" applyFill="1" applyBorder="1" applyAlignment="1">
      <alignment horizontal="center"/>
    </xf>
    <xf numFmtId="4" fontId="11" fillId="0" borderId="30" xfId="0" applyNumberFormat="1" applyFont="1" applyFill="1" applyBorder="1" applyAlignment="1">
      <alignment horizontal="center"/>
    </xf>
    <xf numFmtId="171" fontId="1" fillId="0" borderId="34" xfId="0" applyNumberFormat="1" applyFont="1" applyFill="1" applyBorder="1" applyAlignment="1" applyProtection="1">
      <alignment horizontal="center"/>
      <protection/>
    </xf>
    <xf numFmtId="192" fontId="4" fillId="0" borderId="15" xfId="0" applyNumberFormat="1" applyFont="1" applyFill="1" applyBorder="1" applyAlignment="1">
      <alignment horizontal="center"/>
    </xf>
    <xf numFmtId="0" fontId="4" fillId="0" borderId="35" xfId="0" applyNumberFormat="1" applyFont="1" applyFill="1" applyBorder="1" applyAlignment="1">
      <alignment horizontal="left"/>
    </xf>
    <xf numFmtId="0" fontId="4" fillId="0" borderId="35" xfId="0" applyNumberFormat="1" applyFont="1" applyFill="1" applyBorder="1" applyAlignment="1">
      <alignment/>
    </xf>
    <xf numFmtId="0" fontId="4" fillId="0" borderId="35" xfId="0" applyNumberFormat="1" applyFont="1" applyFill="1" applyBorder="1" applyAlignment="1">
      <alignment horizontal="center"/>
    </xf>
    <xf numFmtId="192" fontId="4" fillId="0" borderId="35" xfId="0" applyNumberFormat="1" applyFont="1" applyFill="1" applyBorder="1" applyAlignment="1">
      <alignment horizontal="center"/>
    </xf>
    <xf numFmtId="4" fontId="4" fillId="0" borderId="35" xfId="0" applyNumberFormat="1" applyFont="1" applyFill="1" applyBorder="1" applyAlignment="1">
      <alignment horizontal="center"/>
    </xf>
    <xf numFmtId="171" fontId="4" fillId="0" borderId="35" xfId="0" applyNumberFormat="1" applyFont="1" applyFill="1" applyBorder="1" applyAlignment="1">
      <alignment horizontal="center"/>
    </xf>
    <xf numFmtId="0" fontId="4" fillId="0" borderId="15" xfId="0" applyNumberFormat="1" applyFont="1" applyFill="1" applyBorder="1" applyAlignment="1" applyProtection="1">
      <alignment horizontal="left" wrapText="1"/>
      <protection/>
    </xf>
    <xf numFmtId="1" fontId="4" fillId="0" borderId="15" xfId="0" applyFont="1" applyFill="1" applyBorder="1" applyAlignment="1">
      <alignment horizontal="left" vertical="top" wrapText="1"/>
    </xf>
    <xf numFmtId="1" fontId="4" fillId="0" borderId="15" xfId="0" applyFont="1" applyFill="1" applyBorder="1" applyAlignment="1">
      <alignment wrapText="1"/>
    </xf>
    <xf numFmtId="1" fontId="4" fillId="0" borderId="15" xfId="0" applyFont="1" applyFill="1" applyBorder="1" applyAlignment="1">
      <alignment horizontal="left" wrapText="1"/>
    </xf>
    <xf numFmtId="1" fontId="4" fillId="0" borderId="15" xfId="0" applyFont="1" applyFill="1" applyBorder="1" applyAlignment="1">
      <alignment/>
    </xf>
    <xf numFmtId="1" fontId="4" fillId="0" borderId="15" xfId="0" applyFont="1" applyFill="1" applyBorder="1" applyAlignment="1" applyProtection="1">
      <alignment horizontal="left"/>
      <protection/>
    </xf>
    <xf numFmtId="192" fontId="4" fillId="0" borderId="15" xfId="0" applyNumberFormat="1" applyFont="1" applyFill="1" applyBorder="1" applyAlignment="1" applyProtection="1">
      <alignment horizontal="center"/>
      <protection/>
    </xf>
    <xf numFmtId="2" fontId="4" fillId="33"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15" xfId="0" applyNumberFormat="1" applyFont="1" applyBorder="1" applyAlignment="1">
      <alignment/>
    </xf>
    <xf numFmtId="171" fontId="4" fillId="0" borderId="15" xfId="0" applyNumberFormat="1" applyFont="1" applyBorder="1" applyAlignment="1">
      <alignment horizontal="center"/>
    </xf>
    <xf numFmtId="49" fontId="4" fillId="0" borderId="15" xfId="0" applyNumberFormat="1" applyFont="1" applyFill="1" applyBorder="1" applyAlignment="1">
      <alignment horizontal="left" vertical="center" wrapText="1"/>
    </xf>
    <xf numFmtId="2" fontId="4" fillId="0" borderId="15" xfId="0" applyNumberFormat="1" applyFont="1" applyBorder="1" applyAlignment="1">
      <alignment horizontal="center"/>
    </xf>
    <xf numFmtId="0" fontId="4" fillId="0" borderId="15" xfId="0" applyNumberFormat="1" applyFont="1" applyBorder="1" applyAlignment="1">
      <alignment vertical="top"/>
    </xf>
    <xf numFmtId="49" fontId="4" fillId="0" borderId="15" xfId="58" applyNumberFormat="1" applyFont="1" applyFill="1" applyBorder="1" applyAlignment="1">
      <alignment horizontal="left" vertical="center" wrapText="1"/>
    </xf>
    <xf numFmtId="1" fontId="1" fillId="0" borderId="36" xfId="0" applyNumberFormat="1" applyFont="1" applyFill="1" applyBorder="1" applyAlignment="1">
      <alignment horizontal="left" vertical="top"/>
    </xf>
    <xf numFmtId="0" fontId="1" fillId="0" borderId="37" xfId="0" applyNumberFormat="1" applyFont="1" applyFill="1" applyBorder="1" applyAlignment="1">
      <alignment horizontal="left"/>
    </xf>
    <xf numFmtId="0" fontId="11" fillId="0" borderId="37" xfId="0" applyNumberFormat="1" applyFont="1" applyFill="1" applyBorder="1" applyAlignment="1">
      <alignment horizontal="center"/>
    </xf>
    <xf numFmtId="192" fontId="11" fillId="0" borderId="37" xfId="0" applyNumberFormat="1" applyFont="1" applyFill="1" applyBorder="1" applyAlignment="1">
      <alignment horizontal="center"/>
    </xf>
    <xf numFmtId="4" fontId="11" fillId="0" borderId="37" xfId="0" applyNumberFormat="1" applyFont="1" applyFill="1" applyBorder="1" applyAlignment="1">
      <alignment horizontal="center"/>
    </xf>
    <xf numFmtId="171" fontId="1" fillId="0" borderId="38" xfId="0" applyNumberFormat="1" applyFont="1" applyFill="1" applyBorder="1" applyAlignment="1" applyProtection="1">
      <alignment horizontal="center"/>
      <protection/>
    </xf>
    <xf numFmtId="1" fontId="4" fillId="0" borderId="35" xfId="0" applyNumberFormat="1" applyFont="1" applyFill="1" applyBorder="1" applyAlignment="1" applyProtection="1">
      <alignment horizontal="left" vertical="top"/>
      <protection/>
    </xf>
    <xf numFmtId="0" fontId="4" fillId="0" borderId="35" xfId="0" applyNumberFormat="1" applyFont="1" applyFill="1" applyBorder="1" applyAlignment="1" applyProtection="1">
      <alignment horizontal="left"/>
      <protection/>
    </xf>
    <xf numFmtId="192" fontId="4" fillId="0" borderId="35" xfId="0" applyNumberFormat="1" applyFont="1" applyFill="1" applyBorder="1" applyAlignment="1" applyProtection="1">
      <alignment horizontal="center"/>
      <protection/>
    </xf>
    <xf numFmtId="4" fontId="4" fillId="0" borderId="35" xfId="0" applyNumberFormat="1" applyFont="1" applyFill="1" applyBorder="1" applyAlignment="1" applyProtection="1">
      <alignment horizontal="center"/>
      <protection/>
    </xf>
    <xf numFmtId="171" fontId="4" fillId="0" borderId="35" xfId="0" applyNumberFormat="1" applyFont="1" applyFill="1" applyBorder="1" applyAlignment="1" applyProtection="1">
      <alignment horizontal="center"/>
      <protection/>
    </xf>
    <xf numFmtId="1" fontId="4" fillId="0" borderId="16" xfId="0" applyNumberFormat="1" applyFont="1" applyFill="1" applyBorder="1" applyAlignment="1" applyProtection="1">
      <alignment horizontal="left" vertical="top"/>
      <protection/>
    </xf>
    <xf numFmtId="192" fontId="4" fillId="0" borderId="16" xfId="0" applyNumberFormat="1" applyFont="1" applyFill="1" applyBorder="1" applyAlignment="1" applyProtection="1">
      <alignment horizontal="center"/>
      <protection/>
    </xf>
    <xf numFmtId="0" fontId="4" fillId="0" borderId="35" xfId="0" applyNumberFormat="1" applyFont="1" applyFill="1" applyBorder="1" applyAlignment="1">
      <alignment horizontal="left" vertical="top" wrapText="1"/>
    </xf>
    <xf numFmtId="0" fontId="4" fillId="0" borderId="15" xfId="0" applyNumberFormat="1" applyFont="1" applyFill="1" applyBorder="1" applyAlignment="1">
      <alignment vertical="top" wrapText="1"/>
    </xf>
    <xf numFmtId="1" fontId="7" fillId="0" borderId="15" xfId="0" applyFont="1" applyBorder="1" applyAlignment="1" applyProtection="1">
      <alignment horizontal="left"/>
      <protection/>
    </xf>
    <xf numFmtId="2" fontId="4" fillId="0" borderId="15" xfId="58" applyNumberFormat="1" applyFont="1" applyFill="1" applyBorder="1" applyAlignment="1">
      <alignment horizontal="center"/>
    </xf>
    <xf numFmtId="0" fontId="4" fillId="0" borderId="16" xfId="0" applyNumberFormat="1" applyFont="1" applyFill="1" applyBorder="1" applyAlignment="1">
      <alignment/>
    </xf>
    <xf numFmtId="10" fontId="4" fillId="0" borderId="16" xfId="0" applyNumberFormat="1" applyFont="1" applyFill="1" applyBorder="1" applyAlignment="1" applyProtection="1">
      <alignment horizontal="center"/>
      <protection/>
    </xf>
    <xf numFmtId="0" fontId="4" fillId="0" borderId="15" xfId="0" applyNumberFormat="1" applyFont="1" applyFill="1" applyBorder="1" applyAlignment="1">
      <alignment horizontal="left" vertical="top"/>
    </xf>
    <xf numFmtId="43" fontId="4" fillId="0" borderId="15" xfId="0" applyNumberFormat="1" applyFont="1" applyBorder="1" applyAlignment="1">
      <alignment horizontal="right"/>
    </xf>
    <xf numFmtId="43" fontId="7" fillId="0" borderId="15" xfId="62" applyNumberFormat="1" applyFont="1" applyBorder="1" applyAlignment="1">
      <alignment horizontal="center"/>
    </xf>
    <xf numFmtId="43" fontId="4" fillId="0" borderId="15" xfId="0" applyNumberFormat="1" applyFont="1" applyFill="1" applyBorder="1" applyAlignment="1">
      <alignment horizontal="center"/>
    </xf>
    <xf numFmtId="214" fontId="4" fillId="0" borderId="15" xfId="0" applyNumberFormat="1" applyFont="1" applyBorder="1" applyAlignment="1">
      <alignment horizontal="center"/>
    </xf>
    <xf numFmtId="16" fontId="1" fillId="0" borderId="0" xfId="0" applyNumberFormat="1" applyFont="1" applyFill="1" applyBorder="1" applyAlignment="1" quotePrefix="1">
      <alignment horizontal="left"/>
    </xf>
    <xf numFmtId="0" fontId="12" fillId="0" borderId="0" xfId="0" applyNumberFormat="1" applyFont="1" applyBorder="1" applyAlignment="1">
      <alignment/>
    </xf>
    <xf numFmtId="0" fontId="1" fillId="0" borderId="0" xfId="0" applyNumberFormat="1" applyFont="1" applyFill="1" applyBorder="1" applyAlignment="1">
      <alignment horizontal="center"/>
    </xf>
    <xf numFmtId="192" fontId="1" fillId="0" borderId="0" xfId="0" applyNumberFormat="1" applyFont="1" applyFill="1" applyBorder="1" applyAlignment="1" applyProtection="1">
      <alignment horizontal="center"/>
      <protection/>
    </xf>
    <xf numFmtId="171" fontId="1" fillId="0" borderId="0" xfId="0" applyNumberFormat="1" applyFont="1" applyFill="1" applyBorder="1" applyAlignment="1" applyProtection="1">
      <alignment horizontal="center"/>
      <protection/>
    </xf>
    <xf numFmtId="171" fontId="1" fillId="0" borderId="0" xfId="0" applyNumberFormat="1" applyFont="1" applyBorder="1" applyAlignment="1">
      <alignment horizontal="center"/>
    </xf>
    <xf numFmtId="202" fontId="1" fillId="0" borderId="0" xfId="0" applyNumberFormat="1" applyFont="1" applyFill="1" applyBorder="1" applyAlignment="1" applyProtection="1">
      <alignment horizontal="center"/>
      <protection/>
    </xf>
    <xf numFmtId="16" fontId="1" fillId="0" borderId="15" xfId="0" applyNumberFormat="1" applyFont="1" applyFill="1" applyBorder="1" applyAlignment="1" quotePrefix="1">
      <alignment horizontal="left"/>
    </xf>
    <xf numFmtId="0" fontId="12" fillId="0" borderId="39" xfId="0" applyNumberFormat="1" applyFont="1" applyBorder="1" applyAlignment="1">
      <alignment/>
    </xf>
    <xf numFmtId="0" fontId="1" fillId="0" borderId="39" xfId="0" applyNumberFormat="1" applyFont="1" applyFill="1" applyBorder="1" applyAlignment="1">
      <alignment horizontal="center"/>
    </xf>
    <xf numFmtId="192" fontId="1" fillId="0" borderId="39" xfId="0" applyNumberFormat="1" applyFont="1" applyFill="1" applyBorder="1" applyAlignment="1" applyProtection="1">
      <alignment horizontal="center"/>
      <protection/>
    </xf>
    <xf numFmtId="0" fontId="12" fillId="0" borderId="40" xfId="0" applyNumberFormat="1" applyFont="1" applyBorder="1" applyAlignment="1">
      <alignment/>
    </xf>
    <xf numFmtId="0" fontId="1" fillId="0" borderId="40" xfId="0" applyNumberFormat="1" applyFont="1" applyFill="1" applyBorder="1" applyAlignment="1">
      <alignment horizontal="center"/>
    </xf>
    <xf numFmtId="192" fontId="1" fillId="0" borderId="40" xfId="0" applyNumberFormat="1" applyFont="1" applyFill="1" applyBorder="1" applyAlignment="1" applyProtection="1">
      <alignment horizontal="center"/>
      <protection/>
    </xf>
    <xf numFmtId="1" fontId="0" fillId="0" borderId="0" xfId="0" applyBorder="1" applyAlignment="1">
      <alignment horizontal="center"/>
    </xf>
    <xf numFmtId="16" fontId="1" fillId="0" borderId="41" xfId="0" applyNumberFormat="1" applyFont="1" applyFill="1" applyBorder="1" applyAlignment="1" quotePrefix="1">
      <alignment horizontal="left"/>
    </xf>
    <xf numFmtId="16" fontId="1" fillId="0" borderId="42" xfId="0" applyNumberFormat="1" applyFont="1" applyFill="1" applyBorder="1" applyAlignment="1" quotePrefix="1">
      <alignment horizontal="left"/>
    </xf>
    <xf numFmtId="1" fontId="4" fillId="0" borderId="27" xfId="0" applyNumberFormat="1" applyFont="1" applyFill="1" applyBorder="1" applyAlignment="1" applyProtection="1">
      <alignment horizontal="left" vertical="top"/>
      <protection/>
    </xf>
    <xf numFmtId="1" fontId="1" fillId="0" borderId="27" xfId="0" applyNumberFormat="1" applyFont="1" applyFill="1" applyBorder="1" applyAlignment="1">
      <alignment horizontal="left" vertical="top"/>
    </xf>
    <xf numFmtId="0" fontId="1" fillId="0" borderId="27" xfId="0" applyNumberFormat="1" applyFont="1" applyFill="1" applyBorder="1" applyAlignment="1">
      <alignment horizontal="left"/>
    </xf>
    <xf numFmtId="0" fontId="11" fillId="0" borderId="27" xfId="0" applyNumberFormat="1" applyFont="1" applyFill="1" applyBorder="1" applyAlignment="1">
      <alignment horizontal="center"/>
    </xf>
    <xf numFmtId="192" fontId="11" fillId="0" borderId="27" xfId="0" applyNumberFormat="1" applyFont="1" applyFill="1" applyBorder="1" applyAlignment="1">
      <alignment horizontal="center"/>
    </xf>
    <xf numFmtId="4" fontId="11" fillId="0" borderId="27" xfId="0" applyNumberFormat="1" applyFont="1" applyFill="1" applyBorder="1" applyAlignment="1">
      <alignment horizontal="center"/>
    </xf>
    <xf numFmtId="171" fontId="1" fillId="0" borderId="27" xfId="0" applyNumberFormat="1" applyFont="1" applyFill="1" applyBorder="1" applyAlignment="1" applyProtection="1">
      <alignment horizontal="center"/>
      <protection/>
    </xf>
    <xf numFmtId="0" fontId="7" fillId="0" borderId="0" xfId="0" applyNumberFormat="1" applyFont="1" applyAlignment="1">
      <alignment horizontal="center"/>
    </xf>
    <xf numFmtId="171" fontId="1" fillId="0" borderId="22" xfId="0" applyNumberFormat="1" applyFont="1" applyFill="1" applyBorder="1" applyAlignment="1" applyProtection="1">
      <alignment horizontal="center"/>
      <protection/>
    </xf>
    <xf numFmtId="171" fontId="4" fillId="0" borderId="31" xfId="0" applyNumberFormat="1" applyFont="1" applyBorder="1" applyAlignment="1">
      <alignment horizontal="center"/>
    </xf>
    <xf numFmtId="171" fontId="1" fillId="0" borderId="42" xfId="0" applyNumberFormat="1" applyFont="1" applyFill="1" applyBorder="1" applyAlignment="1" applyProtection="1">
      <alignment horizontal="center"/>
      <protection/>
    </xf>
    <xf numFmtId="1" fontId="0" fillId="0" borderId="43" xfId="0" applyBorder="1" applyAlignment="1">
      <alignment horizontal="center"/>
    </xf>
    <xf numFmtId="171" fontId="1" fillId="0" borderId="41" xfId="0" applyNumberFormat="1" applyFont="1" applyFill="1" applyBorder="1" applyAlignment="1" applyProtection="1">
      <alignment horizontal="center"/>
      <protection/>
    </xf>
    <xf numFmtId="1" fontId="0" fillId="0" borderId="44" xfId="0"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171" fontId="1" fillId="33" borderId="28" xfId="0" applyNumberFormat="1" applyFont="1" applyFill="1" applyBorder="1" applyAlignment="1" applyProtection="1">
      <alignment horizontal="center"/>
      <protection/>
    </xf>
    <xf numFmtId="171" fontId="4" fillId="33" borderId="14" xfId="0" applyNumberFormat="1" applyFont="1" applyFill="1" applyBorder="1" applyAlignment="1">
      <alignment horizontal="center"/>
    </xf>
    <xf numFmtId="171" fontId="1" fillId="33" borderId="22" xfId="0" applyNumberFormat="1" applyFont="1" applyFill="1" applyBorder="1" applyAlignment="1">
      <alignment horizontal="center"/>
    </xf>
    <xf numFmtId="171" fontId="1" fillId="33" borderId="31" xfId="0" applyNumberFormat="1" applyFont="1" applyFill="1" applyBorder="1" applyAlignment="1">
      <alignment horizontal="center"/>
    </xf>
    <xf numFmtId="171" fontId="1" fillId="0" borderId="47" xfId="0" applyNumberFormat="1" applyFont="1" applyFill="1" applyBorder="1" applyAlignment="1" applyProtection="1">
      <alignment horizontal="center"/>
      <protection/>
    </xf>
    <xf numFmtId="171" fontId="1" fillId="0" borderId="32" xfId="0" applyNumberFormat="1" applyFont="1" applyBorder="1" applyAlignment="1">
      <alignment horizontal="center"/>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Jerancic_POPIS_KANALIZACIJA 2"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36"/>
  <sheetViews>
    <sheetView tabSelected="1" view="pageBreakPreview" zoomScaleSheetLayoutView="100" workbookViewId="0" topLeftCell="A85">
      <selection activeCell="E29" sqref="E29:F29"/>
    </sheetView>
  </sheetViews>
  <sheetFormatPr defaultColWidth="9.75390625" defaultRowHeight="12.75"/>
  <cols>
    <col min="1" max="1" width="11.00390625" style="34" customWidth="1"/>
    <col min="2" max="2" width="44.125" style="37" customWidth="1"/>
    <col min="3" max="3" width="5.375" style="121" bestFit="1" customWidth="1"/>
    <col min="4" max="4" width="9.00390625" style="122" customWidth="1"/>
    <col min="5" max="5" width="10.00390625" style="123" customWidth="1"/>
    <col min="6" max="6" width="13.875" style="142" customWidth="1"/>
    <col min="7" max="7" width="5.125" style="5" hidden="1" customWidth="1"/>
    <col min="8" max="8" width="12.75390625" style="30" hidden="1" customWidth="1"/>
    <col min="9" max="9" width="8.75390625" style="30" hidden="1" customWidth="1"/>
    <col min="10" max="10" width="5.625" style="30" hidden="1" customWidth="1"/>
    <col min="11" max="11" width="2.125" style="30" hidden="1" customWidth="1"/>
    <col min="12" max="12" width="9.75390625" style="30" hidden="1" customWidth="1"/>
    <col min="13" max="13" width="11.00390625" style="30" hidden="1" customWidth="1"/>
    <col min="14" max="16" width="9.75390625" style="5" hidden="1" customWidth="1"/>
    <col min="17" max="17" width="11.125" style="5" hidden="1" customWidth="1"/>
    <col min="18" max="19" width="9.75390625" style="5" hidden="1" customWidth="1"/>
    <col min="20" max="20" width="10.875" style="5" hidden="1" customWidth="1"/>
    <col min="21" max="22" width="9.75390625" style="5" hidden="1" customWidth="1"/>
    <col min="23" max="23" width="11.50390625" style="5" hidden="1" customWidth="1"/>
    <col min="24" max="24" width="13.125" style="5" hidden="1" customWidth="1"/>
    <col min="25" max="25" width="9.75390625" style="5" hidden="1" customWidth="1"/>
    <col min="26" max="26" width="13.00390625" style="5" hidden="1" customWidth="1"/>
    <col min="27" max="30" width="9.75390625" style="5" hidden="1" customWidth="1"/>
    <col min="31" max="16384" width="9.75390625" style="5" customWidth="1"/>
  </cols>
  <sheetData>
    <row r="1" spans="1:6" ht="12.75">
      <c r="A1" s="20"/>
      <c r="B1" s="3"/>
      <c r="C1" s="97"/>
      <c r="D1" s="99"/>
      <c r="E1" s="98"/>
      <c r="F1" s="45"/>
    </row>
    <row r="2" spans="1:6" ht="12.75">
      <c r="A2" s="20"/>
      <c r="B2" s="3"/>
      <c r="C2" s="97"/>
      <c r="D2" s="99"/>
      <c r="E2" s="98"/>
      <c r="F2" s="45"/>
    </row>
    <row r="3" spans="1:6" ht="12.75">
      <c r="A3" s="20"/>
      <c r="B3" s="3"/>
      <c r="C3" s="97"/>
      <c r="D3" s="99"/>
      <c r="E3" s="98"/>
      <c r="F3" s="45"/>
    </row>
    <row r="4" spans="1:13" s="3" customFormat="1" ht="13.5" thickBot="1">
      <c r="A4" s="16"/>
      <c r="B4" s="20"/>
      <c r="C4" s="97"/>
      <c r="D4" s="99"/>
      <c r="E4" s="98"/>
      <c r="F4" s="100"/>
      <c r="H4" s="21"/>
      <c r="I4" s="21"/>
      <c r="J4" s="21"/>
      <c r="K4" s="21"/>
      <c r="L4" s="21"/>
      <c r="M4" s="21"/>
    </row>
    <row r="5" spans="1:30" s="3" customFormat="1" ht="16.5" customHeight="1">
      <c r="A5" s="16"/>
      <c r="B5" s="12" t="s">
        <v>177</v>
      </c>
      <c r="C5" s="4"/>
      <c r="D5" s="228"/>
      <c r="E5" s="11"/>
      <c r="F5" s="10"/>
      <c r="G5" s="10"/>
      <c r="H5" s="13"/>
      <c r="I5" s="10"/>
      <c r="J5" s="21"/>
      <c r="K5" s="21"/>
      <c r="L5" s="21"/>
      <c r="M5" s="21"/>
      <c r="N5" s="46" t="s">
        <v>34</v>
      </c>
      <c r="O5" s="47" t="s">
        <v>35</v>
      </c>
      <c r="P5" s="47" t="s">
        <v>36</v>
      </c>
      <c r="Q5" s="47" t="s">
        <v>37</v>
      </c>
      <c r="R5" s="47" t="s">
        <v>38</v>
      </c>
      <c r="S5" s="47" t="s">
        <v>39</v>
      </c>
      <c r="T5" s="47" t="s">
        <v>40</v>
      </c>
      <c r="U5" s="48" t="s">
        <v>41</v>
      </c>
      <c r="V5" s="49" t="s">
        <v>42</v>
      </c>
      <c r="W5" s="48" t="s">
        <v>43</v>
      </c>
      <c r="X5" s="48" t="s">
        <v>44</v>
      </c>
      <c r="Y5" s="48" t="s">
        <v>45</v>
      </c>
      <c r="Z5" s="49" t="s">
        <v>46</v>
      </c>
      <c r="AA5" s="49" t="s">
        <v>47</v>
      </c>
      <c r="AB5" s="47" t="s">
        <v>42</v>
      </c>
      <c r="AC5" s="47" t="s">
        <v>48</v>
      </c>
      <c r="AD5" s="50" t="s">
        <v>49</v>
      </c>
    </row>
    <row r="6" spans="1:30" s="3" customFormat="1" ht="17.25" customHeight="1">
      <c r="A6" s="16"/>
      <c r="B6" s="14" t="s">
        <v>178</v>
      </c>
      <c r="C6" s="4"/>
      <c r="D6" s="228"/>
      <c r="E6" s="11"/>
      <c r="F6" s="10"/>
      <c r="G6" s="10"/>
      <c r="H6" s="13"/>
      <c r="I6" s="10"/>
      <c r="J6" s="21"/>
      <c r="K6" s="21"/>
      <c r="L6" s="21"/>
      <c r="M6" s="21"/>
      <c r="N6" s="51"/>
      <c r="O6" s="52" t="s">
        <v>50</v>
      </c>
      <c r="P6" s="53" t="s">
        <v>51</v>
      </c>
      <c r="Q6" s="53" t="s">
        <v>52</v>
      </c>
      <c r="R6" s="53" t="s">
        <v>53</v>
      </c>
      <c r="S6" s="53" t="s">
        <v>54</v>
      </c>
      <c r="T6" s="53" t="s">
        <v>55</v>
      </c>
      <c r="U6" s="53" t="s">
        <v>55</v>
      </c>
      <c r="V6" s="53" t="s">
        <v>55</v>
      </c>
      <c r="W6" s="53" t="s">
        <v>56</v>
      </c>
      <c r="X6" s="53" t="s">
        <v>57</v>
      </c>
      <c r="Y6" s="53" t="s">
        <v>58</v>
      </c>
      <c r="Z6" s="53" t="s">
        <v>11</v>
      </c>
      <c r="AA6" s="53" t="s">
        <v>11</v>
      </c>
      <c r="AB6" s="54" t="s">
        <v>11</v>
      </c>
      <c r="AC6" s="53" t="s">
        <v>11</v>
      </c>
      <c r="AD6" s="55" t="s">
        <v>11</v>
      </c>
    </row>
    <row r="7" spans="1:30" s="3" customFormat="1" ht="17.25" customHeight="1">
      <c r="A7" s="16"/>
      <c r="B7" s="14"/>
      <c r="C7" s="4"/>
      <c r="D7" s="228"/>
      <c r="E7" s="11"/>
      <c r="F7" s="10"/>
      <c r="G7" s="10"/>
      <c r="H7" s="13"/>
      <c r="I7" s="10"/>
      <c r="J7" s="21"/>
      <c r="K7" s="21"/>
      <c r="L7" s="21"/>
      <c r="M7" s="21"/>
      <c r="N7" s="56" t="s">
        <v>84</v>
      </c>
      <c r="O7" s="57">
        <v>0.2</v>
      </c>
      <c r="P7" s="58">
        <v>0.8</v>
      </c>
      <c r="Q7" s="58">
        <v>0.12</v>
      </c>
      <c r="R7" s="58">
        <f>(O7+0.3)</f>
        <v>0.5</v>
      </c>
      <c r="S7" s="58">
        <v>1.2</v>
      </c>
      <c r="T7" s="59">
        <f>(Q7*P7)</f>
        <v>0.096</v>
      </c>
      <c r="U7" s="59">
        <f>((P7+X7)/2)*S7</f>
        <v>1.32</v>
      </c>
      <c r="V7" s="59">
        <f>(((((P7+W7)/2)*R7))-(((3.14*O7*O7)/4)))</f>
        <v>0.4461</v>
      </c>
      <c r="W7" s="58">
        <f>(((Q7+R7)/S7)*(X7-P7))+P7</f>
        <v>1.1099999999999999</v>
      </c>
      <c r="X7" s="60">
        <v>1.4</v>
      </c>
      <c r="Y7" s="58">
        <v>12</v>
      </c>
      <c r="Z7" s="61">
        <f>T7*Y7</f>
        <v>1.1520000000000001</v>
      </c>
      <c r="AA7" s="61">
        <f>U7*Y7</f>
        <v>15.84</v>
      </c>
      <c r="AB7" s="62">
        <f>V7*Y7</f>
        <v>5.3532</v>
      </c>
      <c r="AC7" s="63">
        <f>(AA7-Z7-(((P7+W7)/2)*R7)*Y7)</f>
        <v>8.957999999999998</v>
      </c>
      <c r="AD7" s="64">
        <f>(Z7+AB7+((3.14*O7*O7)/4)*Y7)</f>
        <v>6.882000000000001</v>
      </c>
    </row>
    <row r="8" spans="1:30" s="3" customFormat="1" ht="17.25" customHeight="1">
      <c r="A8" s="16"/>
      <c r="B8" s="14"/>
      <c r="C8" s="4"/>
      <c r="D8" s="228"/>
      <c r="E8" s="11"/>
      <c r="F8" s="10"/>
      <c r="G8" s="10"/>
      <c r="H8" s="13"/>
      <c r="I8" s="10"/>
      <c r="J8" s="21"/>
      <c r="K8" s="21"/>
      <c r="L8" s="21"/>
      <c r="M8" s="21"/>
      <c r="N8" s="56" t="s">
        <v>84</v>
      </c>
      <c r="O8" s="57">
        <v>0.3</v>
      </c>
      <c r="P8" s="58">
        <v>0.8</v>
      </c>
      <c r="Q8" s="58">
        <v>0.13</v>
      </c>
      <c r="R8" s="58">
        <f>(O8+0.3)</f>
        <v>0.6</v>
      </c>
      <c r="S8" s="58">
        <v>1.5</v>
      </c>
      <c r="T8" s="59">
        <f>(Q8*P8)</f>
        <v>0.10400000000000001</v>
      </c>
      <c r="U8" s="59">
        <f>((P8+X8)/2)*S8</f>
        <v>1.8000000000000003</v>
      </c>
      <c r="V8" s="59">
        <f>(((((P8+W8)/2)*R8))-(((3.14*O8*O8)/4)))</f>
        <v>0.52615</v>
      </c>
      <c r="W8" s="58">
        <f>(((Q8+R8)/S8)*(X8-P8))+P8</f>
        <v>1.1893333333333334</v>
      </c>
      <c r="X8" s="60">
        <v>1.6</v>
      </c>
      <c r="Y8" s="58">
        <v>21</v>
      </c>
      <c r="Z8" s="61">
        <f>T8*Y8</f>
        <v>2.184</v>
      </c>
      <c r="AA8" s="61">
        <f>U8*Y8</f>
        <v>37.800000000000004</v>
      </c>
      <c r="AB8" s="62">
        <f>V8*Y8</f>
        <v>11.049150000000001</v>
      </c>
      <c r="AC8" s="63">
        <f>(AA8-Z8-(((P8+W8)/2)*R8)*Y8)</f>
        <v>23.083200000000005</v>
      </c>
      <c r="AD8" s="64">
        <f>(Z8+AB8+((3.14*O8*O8)/4)*Y8)</f>
        <v>14.716800000000003</v>
      </c>
    </row>
    <row r="9" spans="1:30" s="3" customFormat="1" ht="15.75">
      <c r="A9" s="16"/>
      <c r="B9" s="14"/>
      <c r="C9" s="4"/>
      <c r="D9" s="228"/>
      <c r="E9" s="11"/>
      <c r="F9" s="10"/>
      <c r="G9" s="10"/>
      <c r="H9" s="13"/>
      <c r="I9" s="10"/>
      <c r="J9" s="21"/>
      <c r="K9" s="21"/>
      <c r="L9" s="21"/>
      <c r="M9" s="21"/>
      <c r="N9" s="56" t="s">
        <v>84</v>
      </c>
      <c r="O9" s="57">
        <v>0.4</v>
      </c>
      <c r="P9" s="58">
        <v>0.8</v>
      </c>
      <c r="Q9" s="58">
        <v>0.14</v>
      </c>
      <c r="R9" s="58">
        <f>(O9+0.3)</f>
        <v>0.7</v>
      </c>
      <c r="S9" s="58">
        <v>1.5</v>
      </c>
      <c r="T9" s="59">
        <f>(Q9*P9)</f>
        <v>0.11200000000000002</v>
      </c>
      <c r="U9" s="59">
        <f>((P9+X9)/2)*S9</f>
        <v>1.8000000000000003</v>
      </c>
      <c r="V9" s="59">
        <f>(((((P9+W9)/2)*R9))-(((3.14*O9*O9)/4)))</f>
        <v>0.5912</v>
      </c>
      <c r="W9" s="58">
        <f>(((Q9+R9)/S9)*(X9-P9))+P9</f>
        <v>1.248</v>
      </c>
      <c r="X9" s="60">
        <v>1.6</v>
      </c>
      <c r="Y9" s="58">
        <v>65</v>
      </c>
      <c r="Z9" s="61">
        <f>T9*Y9</f>
        <v>7.280000000000001</v>
      </c>
      <c r="AA9" s="61">
        <f>U9*Y9</f>
        <v>117.00000000000001</v>
      </c>
      <c r="AB9" s="62">
        <f>V9*Y9</f>
        <v>38.428</v>
      </c>
      <c r="AC9" s="63">
        <f>(AA9-Z9-(((P9+W9)/2)*R9)*Y9)</f>
        <v>63.128000000000014</v>
      </c>
      <c r="AD9" s="64">
        <f>(Z9+AB9+((3.14*O9*O9)/4)*Y9)</f>
        <v>53.872</v>
      </c>
    </row>
    <row r="10" spans="1:30" s="3" customFormat="1" ht="15.75">
      <c r="A10" s="16"/>
      <c r="B10" s="14"/>
      <c r="C10" s="4"/>
      <c r="D10" s="228"/>
      <c r="E10" s="11"/>
      <c r="F10" s="10"/>
      <c r="G10" s="10"/>
      <c r="H10" s="13"/>
      <c r="I10" s="10"/>
      <c r="J10" s="21"/>
      <c r="K10" s="21"/>
      <c r="L10" s="21"/>
      <c r="M10" s="21"/>
      <c r="Z10" s="66">
        <f>SUM(Z7:Z9)</f>
        <v>10.616000000000001</v>
      </c>
      <c r="AA10" s="66">
        <f>SUM(AA7:AA9)</f>
        <v>170.64000000000001</v>
      </c>
      <c r="AB10" s="66">
        <f>SUM(AB7:AB9)</f>
        <v>54.830349999999996</v>
      </c>
      <c r="AC10" s="66">
        <f>SUM(AC7:AC9)</f>
        <v>95.16920000000002</v>
      </c>
      <c r="AD10" s="66">
        <f>SUM(AD7:AD9)</f>
        <v>75.4708</v>
      </c>
    </row>
    <row r="11" spans="1:13" s="3" customFormat="1" ht="15.75">
      <c r="A11" s="16"/>
      <c r="B11" s="14"/>
      <c r="C11" s="4"/>
      <c r="D11" s="228"/>
      <c r="E11" s="11"/>
      <c r="F11" s="10"/>
      <c r="G11" s="10"/>
      <c r="H11" s="13"/>
      <c r="I11" s="10"/>
      <c r="J11" s="21"/>
      <c r="K11" s="21"/>
      <c r="L11" s="21"/>
      <c r="M11" s="21"/>
    </row>
    <row r="12" spans="1:13" s="3" customFormat="1" ht="16.5" thickBot="1">
      <c r="A12" s="16"/>
      <c r="B12" s="14" t="s">
        <v>83</v>
      </c>
      <c r="C12" s="4"/>
      <c r="D12" s="228"/>
      <c r="E12" s="11"/>
      <c r="F12" s="10"/>
      <c r="G12" s="10"/>
      <c r="H12" s="13"/>
      <c r="I12" s="10"/>
      <c r="J12" s="21"/>
      <c r="K12" s="21"/>
      <c r="L12" s="21"/>
      <c r="M12" s="21"/>
    </row>
    <row r="13" spans="1:30" s="3" customFormat="1" ht="16.5" customHeight="1">
      <c r="A13" s="16"/>
      <c r="B13" s="44" t="s">
        <v>182</v>
      </c>
      <c r="D13" s="228"/>
      <c r="E13" s="11"/>
      <c r="F13" s="10"/>
      <c r="G13" s="10"/>
      <c r="H13" s="13"/>
      <c r="I13" s="10"/>
      <c r="J13" s="21"/>
      <c r="K13" s="21"/>
      <c r="L13" s="21"/>
      <c r="M13" s="21"/>
      <c r="N13" s="46" t="s">
        <v>34</v>
      </c>
      <c r="O13" s="3" t="s">
        <v>128</v>
      </c>
      <c r="Z13" s="26"/>
      <c r="AA13" s="26"/>
      <c r="AB13" s="26"/>
      <c r="AC13" s="26" t="s">
        <v>126</v>
      </c>
      <c r="AD13" s="26" t="s">
        <v>127</v>
      </c>
    </row>
    <row r="14" spans="1:30" s="3" customFormat="1" ht="15.75">
      <c r="A14" s="16"/>
      <c r="B14" s="44"/>
      <c r="D14" s="228"/>
      <c r="E14" s="11"/>
      <c r="F14" s="10"/>
      <c r="G14" s="10"/>
      <c r="H14" s="13"/>
      <c r="I14" s="10"/>
      <c r="J14" s="21"/>
      <c r="K14" s="21"/>
      <c r="L14" s="21"/>
      <c r="M14" s="21"/>
      <c r="N14" s="56" t="s">
        <v>84</v>
      </c>
      <c r="O14" s="57">
        <v>1</v>
      </c>
      <c r="P14" s="58">
        <v>1.8</v>
      </c>
      <c r="Q14" s="58">
        <v>0.1</v>
      </c>
      <c r="R14" s="58"/>
      <c r="S14" s="58">
        <v>2</v>
      </c>
      <c r="T14" s="59">
        <f>(Q14*P14)</f>
        <v>0.18000000000000002</v>
      </c>
      <c r="U14" s="59">
        <f>((P14+X14)/2)*S14</f>
        <v>3.8</v>
      </c>
      <c r="V14" s="59">
        <v>0</v>
      </c>
      <c r="W14" s="58">
        <f>(((Q14+R14)/S14)*(X14-P14))+P14</f>
        <v>1.81</v>
      </c>
      <c r="X14" s="60">
        <v>2</v>
      </c>
      <c r="Y14" s="58">
        <v>2</v>
      </c>
      <c r="Z14" s="61">
        <f>T14*Y14</f>
        <v>0.36000000000000004</v>
      </c>
      <c r="AA14" s="61">
        <f>U14*Y14</f>
        <v>7.6</v>
      </c>
      <c r="AB14" s="62">
        <f>V14*Y14</f>
        <v>0</v>
      </c>
      <c r="AC14" s="63">
        <f>(AA14-Z14-(3.14*0.5*0.5)*Y14)</f>
        <v>5.669999999999999</v>
      </c>
      <c r="AD14" s="64">
        <f>(Z14+AB14+((3.14*O14*O14)/4)*S14)</f>
        <v>1.9300000000000002</v>
      </c>
    </row>
    <row r="15" spans="1:30" s="3" customFormat="1" ht="15.75">
      <c r="A15" s="16"/>
      <c r="B15" s="44"/>
      <c r="D15" s="228"/>
      <c r="E15" s="11"/>
      <c r="F15" s="10"/>
      <c r="G15" s="10"/>
      <c r="H15" s="13"/>
      <c r="I15" s="10"/>
      <c r="J15" s="21"/>
      <c r="K15" s="21"/>
      <c r="L15" s="21"/>
      <c r="M15" s="21"/>
      <c r="Z15" s="26"/>
      <c r="AA15" s="26"/>
      <c r="AB15" s="26"/>
      <c r="AC15" s="26"/>
      <c r="AD15" s="26"/>
    </row>
    <row r="16" spans="1:30" s="3" customFormat="1" ht="15.75">
      <c r="A16" s="16"/>
      <c r="B16" s="44"/>
      <c r="D16" s="228"/>
      <c r="E16" s="11"/>
      <c r="F16" s="10"/>
      <c r="G16" s="10"/>
      <c r="H16" s="65" t="s">
        <v>14</v>
      </c>
      <c r="I16" s="8">
        <f>AA10</f>
        <v>170.64000000000001</v>
      </c>
      <c r="J16" s="21">
        <f>AA14*I21</f>
        <v>212.79999999999998</v>
      </c>
      <c r="K16" s="21"/>
      <c r="L16" s="21"/>
      <c r="M16" s="21"/>
      <c r="Z16" s="26"/>
      <c r="AA16" s="26"/>
      <c r="AB16" s="26"/>
      <c r="AC16" s="26"/>
      <c r="AD16" s="26"/>
    </row>
    <row r="17" spans="1:30" s="3" customFormat="1" ht="15.75">
      <c r="A17" s="16"/>
      <c r="B17" s="15"/>
      <c r="C17" s="4"/>
      <c r="D17" s="228"/>
      <c r="E17" s="11"/>
      <c r="F17" s="10"/>
      <c r="G17" s="10"/>
      <c r="H17" s="65" t="s">
        <v>15</v>
      </c>
      <c r="I17" s="8">
        <f>22*2.5*0.15</f>
        <v>8.25</v>
      </c>
      <c r="J17" s="21"/>
      <c r="K17" s="21"/>
      <c r="L17" s="21"/>
      <c r="M17" s="21"/>
      <c r="Z17" s="26"/>
      <c r="AA17" s="26"/>
      <c r="AB17" s="26"/>
      <c r="AC17" s="26"/>
      <c r="AD17" s="26"/>
    </row>
    <row r="18" spans="1:30" s="3" customFormat="1" ht="15.75">
      <c r="A18" s="16"/>
      <c r="B18" s="16"/>
      <c r="C18" s="97"/>
      <c r="D18" s="101"/>
      <c r="E18" s="102"/>
      <c r="F18" s="100"/>
      <c r="H18" s="65" t="s">
        <v>16</v>
      </c>
      <c r="I18" s="8"/>
      <c r="J18" s="21"/>
      <c r="K18" s="21"/>
      <c r="L18" s="21"/>
      <c r="M18" s="21"/>
      <c r="Z18" s="26"/>
      <c r="AA18" s="26"/>
      <c r="AB18" s="26"/>
      <c r="AC18" s="26"/>
      <c r="AD18" s="26"/>
    </row>
    <row r="19" spans="1:30" s="3" customFormat="1" ht="15.75">
      <c r="A19" s="16"/>
      <c r="B19" s="16"/>
      <c r="C19" s="97"/>
      <c r="D19" s="101"/>
      <c r="E19" s="102"/>
      <c r="F19" s="100"/>
      <c r="H19" s="65" t="s">
        <v>17</v>
      </c>
      <c r="I19" s="8"/>
      <c r="J19" s="21"/>
      <c r="K19" s="21"/>
      <c r="L19" s="21"/>
      <c r="M19" s="21"/>
      <c r="N19" s="26"/>
      <c r="O19" s="26"/>
      <c r="P19" s="26"/>
      <c r="Q19" s="26"/>
      <c r="R19" s="26"/>
      <c r="S19" s="26"/>
      <c r="T19" s="26"/>
      <c r="U19" s="26"/>
      <c r="V19" s="26"/>
      <c r="W19" s="26"/>
      <c r="X19" s="26"/>
      <c r="Y19" s="26"/>
      <c r="Z19" s="26"/>
      <c r="AA19" s="26"/>
      <c r="AB19" s="26"/>
      <c r="AC19" s="26"/>
      <c r="AD19" s="26"/>
    </row>
    <row r="20" spans="1:25" s="3" customFormat="1" ht="16.5" thickBot="1">
      <c r="A20" s="22" t="s">
        <v>28</v>
      </c>
      <c r="B20" s="23" t="s">
        <v>3</v>
      </c>
      <c r="C20" s="23"/>
      <c r="D20" s="23"/>
      <c r="E20" s="235" t="s">
        <v>29</v>
      </c>
      <c r="F20" s="236"/>
      <c r="H20" s="65" t="s">
        <v>18</v>
      </c>
      <c r="I20" s="8">
        <f>21+40+25+12</f>
        <v>98</v>
      </c>
      <c r="J20" s="21"/>
      <c r="K20" s="21"/>
      <c r="L20" s="21"/>
      <c r="M20" s="21"/>
      <c r="N20" s="26"/>
      <c r="O20" s="26"/>
      <c r="P20" s="26"/>
      <c r="Q20" s="26"/>
      <c r="R20" s="26"/>
      <c r="S20" s="26"/>
      <c r="T20" s="26"/>
      <c r="U20" s="26"/>
      <c r="V20" s="26"/>
      <c r="W20" s="26"/>
      <c r="X20" s="26"/>
      <c r="Y20" s="26"/>
    </row>
    <row r="21" spans="1:30" s="3" customFormat="1" ht="15.75" customHeight="1">
      <c r="A21" s="42" t="s">
        <v>90</v>
      </c>
      <c r="B21" s="18" t="s">
        <v>59</v>
      </c>
      <c r="C21" s="103"/>
      <c r="D21" s="104"/>
      <c r="E21" s="229">
        <f>F102</f>
        <v>0</v>
      </c>
      <c r="F21" s="230"/>
      <c r="H21" s="65" t="s">
        <v>19</v>
      </c>
      <c r="I21" s="9">
        <v>28</v>
      </c>
      <c r="J21" s="21"/>
      <c r="K21" s="21"/>
      <c r="L21" s="21"/>
      <c r="M21" s="21"/>
      <c r="N21" s="26"/>
      <c r="O21" s="26"/>
      <c r="P21" s="26"/>
      <c r="Q21" s="26"/>
      <c r="R21" s="26"/>
      <c r="S21" s="26"/>
      <c r="T21" s="26"/>
      <c r="U21" s="26"/>
      <c r="V21" s="26"/>
      <c r="W21" s="26"/>
      <c r="X21" s="26"/>
      <c r="Y21" s="26"/>
      <c r="Z21" s="5"/>
      <c r="AA21" s="5"/>
      <c r="AB21" s="5"/>
      <c r="AC21" s="5"/>
      <c r="AD21" s="5"/>
    </row>
    <row r="22" spans="1:30" s="3" customFormat="1" ht="15.75">
      <c r="A22" s="42" t="s">
        <v>91</v>
      </c>
      <c r="B22" s="18" t="s">
        <v>160</v>
      </c>
      <c r="C22" s="97"/>
      <c r="D22" s="101"/>
      <c r="E22" s="229">
        <f>F137</f>
        <v>0</v>
      </c>
      <c r="F22" s="230"/>
      <c r="H22" s="65" t="s">
        <v>20</v>
      </c>
      <c r="I22" s="8">
        <f>Z10</f>
        <v>10.616000000000001</v>
      </c>
      <c r="J22" s="173">
        <f>Z14</f>
        <v>0.36000000000000004</v>
      </c>
      <c r="K22" s="21"/>
      <c r="L22" s="21"/>
      <c r="M22" s="21"/>
      <c r="N22" s="26"/>
      <c r="O22" s="26"/>
      <c r="P22" s="26"/>
      <c r="Q22" s="26"/>
      <c r="R22" s="26"/>
      <c r="S22" s="26"/>
      <c r="T22" s="26"/>
      <c r="U22" s="26"/>
      <c r="V22" s="26"/>
      <c r="W22" s="26"/>
      <c r="X22" s="26"/>
      <c r="Y22" s="26"/>
      <c r="Z22" s="5"/>
      <c r="AA22" s="5"/>
      <c r="AB22" s="5"/>
      <c r="AC22" s="5"/>
      <c r="AD22" s="5"/>
    </row>
    <row r="23" spans="1:30" s="3" customFormat="1" ht="15.75">
      <c r="A23" s="42" t="s">
        <v>92</v>
      </c>
      <c r="B23" s="18" t="s">
        <v>161</v>
      </c>
      <c r="C23" s="97"/>
      <c r="D23" s="101"/>
      <c r="E23" s="229">
        <f>F151</f>
        <v>0</v>
      </c>
      <c r="F23" s="230"/>
      <c r="H23" s="65"/>
      <c r="I23" s="8"/>
      <c r="J23" s="21"/>
      <c r="K23" s="21"/>
      <c r="L23" s="21"/>
      <c r="M23" s="21"/>
      <c r="N23" s="26"/>
      <c r="O23" s="26"/>
      <c r="P23" s="26"/>
      <c r="Q23" s="26"/>
      <c r="R23" s="26"/>
      <c r="S23" s="26"/>
      <c r="T23" s="26"/>
      <c r="U23" s="26"/>
      <c r="V23" s="26"/>
      <c r="W23" s="26"/>
      <c r="X23" s="26"/>
      <c r="Y23" s="26"/>
      <c r="Z23" s="5"/>
      <c r="AA23" s="5"/>
      <c r="AB23" s="5"/>
      <c r="AC23" s="5"/>
      <c r="AD23" s="5"/>
    </row>
    <row r="24" spans="1:30" s="3" customFormat="1" ht="15.75">
      <c r="A24" s="42" t="s">
        <v>155</v>
      </c>
      <c r="B24" s="18" t="s">
        <v>166</v>
      </c>
      <c r="C24" s="97"/>
      <c r="D24" s="101"/>
      <c r="E24" s="229">
        <f>F193</f>
        <v>0</v>
      </c>
      <c r="F24" s="230"/>
      <c r="H24" s="65"/>
      <c r="I24" s="8"/>
      <c r="J24" s="21"/>
      <c r="K24" s="21"/>
      <c r="L24" s="21"/>
      <c r="M24" s="21"/>
      <c r="N24" s="26"/>
      <c r="O24" s="26"/>
      <c r="P24" s="26"/>
      <c r="Q24" s="26"/>
      <c r="R24" s="26"/>
      <c r="S24" s="26"/>
      <c r="T24" s="26"/>
      <c r="U24" s="26"/>
      <c r="V24" s="26"/>
      <c r="W24" s="26"/>
      <c r="X24" s="26"/>
      <c r="Y24" s="26"/>
      <c r="Z24" s="5"/>
      <c r="AA24" s="5"/>
      <c r="AB24" s="5"/>
      <c r="AC24" s="5"/>
      <c r="AD24" s="5"/>
    </row>
    <row r="25" spans="1:30" s="3" customFormat="1" ht="15.75">
      <c r="A25" s="42" t="s">
        <v>157</v>
      </c>
      <c r="B25" s="18" t="s">
        <v>167</v>
      </c>
      <c r="C25" s="97"/>
      <c r="D25" s="101"/>
      <c r="E25" s="229">
        <f>F217</f>
        <v>0</v>
      </c>
      <c r="F25" s="230"/>
      <c r="H25" s="65"/>
      <c r="I25" s="8"/>
      <c r="J25" s="21"/>
      <c r="K25" s="21"/>
      <c r="L25" s="21"/>
      <c r="M25" s="21"/>
      <c r="N25" s="26"/>
      <c r="O25" s="26"/>
      <c r="P25" s="26"/>
      <c r="Q25" s="26"/>
      <c r="R25" s="26"/>
      <c r="S25" s="26"/>
      <c r="T25" s="26"/>
      <c r="U25" s="26"/>
      <c r="V25" s="26"/>
      <c r="W25" s="26"/>
      <c r="X25" s="26"/>
      <c r="Y25" s="26"/>
      <c r="Z25" s="5"/>
      <c r="AA25" s="5"/>
      <c r="AB25" s="5"/>
      <c r="AC25" s="5"/>
      <c r="AD25" s="5"/>
    </row>
    <row r="26" spans="1:30" s="3" customFormat="1" ht="15.75">
      <c r="A26" s="42" t="s">
        <v>164</v>
      </c>
      <c r="B26" s="18" t="s">
        <v>88</v>
      </c>
      <c r="C26" s="97"/>
      <c r="D26" s="101"/>
      <c r="E26" s="229">
        <f>F246</f>
        <v>0</v>
      </c>
      <c r="F26" s="230"/>
      <c r="H26" s="65"/>
      <c r="I26" s="8"/>
      <c r="J26" s="21"/>
      <c r="K26" s="21"/>
      <c r="L26" s="21"/>
      <c r="M26" s="21"/>
      <c r="N26" s="26"/>
      <c r="O26" s="26"/>
      <c r="P26" s="26"/>
      <c r="Q26" s="26"/>
      <c r="R26" s="26"/>
      <c r="S26" s="26"/>
      <c r="T26" s="26"/>
      <c r="U26" s="26"/>
      <c r="V26" s="26"/>
      <c r="W26" s="26"/>
      <c r="X26" s="26"/>
      <c r="Y26" s="26"/>
      <c r="Z26" s="5"/>
      <c r="AA26" s="5"/>
      <c r="AB26" s="5"/>
      <c r="AC26" s="5"/>
      <c r="AD26" s="5"/>
    </row>
    <row r="27" spans="1:30" s="3" customFormat="1" ht="15.75">
      <c r="A27" s="24"/>
      <c r="B27" s="25" t="s">
        <v>26</v>
      </c>
      <c r="C27" s="105"/>
      <c r="D27" s="106"/>
      <c r="E27" s="237">
        <f>SUM(E21:F26)</f>
        <v>0</v>
      </c>
      <c r="F27" s="238"/>
      <c r="H27" s="65" t="s">
        <v>21</v>
      </c>
      <c r="I27" s="8">
        <f>AB10</f>
        <v>54.830349999999996</v>
      </c>
      <c r="K27" s="21"/>
      <c r="L27" s="67"/>
      <c r="M27" s="27"/>
      <c r="N27" s="26"/>
      <c r="O27" s="26"/>
      <c r="P27" s="26"/>
      <c r="Q27" s="26"/>
      <c r="R27" s="26"/>
      <c r="S27" s="26"/>
      <c r="T27" s="26"/>
      <c r="U27" s="26"/>
      <c r="V27" s="26"/>
      <c r="W27" s="26"/>
      <c r="X27" s="26"/>
      <c r="Y27" s="26"/>
      <c r="Z27" s="5"/>
      <c r="AA27" s="5"/>
      <c r="AB27" s="5"/>
      <c r="AC27" s="5"/>
      <c r="AD27" s="5"/>
    </row>
    <row r="28" spans="1:30" s="3" customFormat="1" ht="15.75">
      <c r="A28" s="68"/>
      <c r="B28" s="69" t="s">
        <v>183</v>
      </c>
      <c r="C28" s="107"/>
      <c r="D28" s="108"/>
      <c r="E28" s="239">
        <f>SUM(E21:F26)*0.05</f>
        <v>0</v>
      </c>
      <c r="F28" s="240"/>
      <c r="H28" s="65" t="s">
        <v>22</v>
      </c>
      <c r="I28" s="8">
        <f>AC10</f>
        <v>95.16920000000002</v>
      </c>
      <c r="J28" s="173">
        <f>AC14</f>
        <v>5.669999999999999</v>
      </c>
      <c r="K28" s="21"/>
      <c r="L28" s="21"/>
      <c r="M28" s="27"/>
      <c r="N28" s="26"/>
      <c r="O28" s="26"/>
      <c r="P28" s="26"/>
      <c r="Q28" s="26"/>
      <c r="R28" s="26"/>
      <c r="S28" s="26"/>
      <c r="T28" s="26"/>
      <c r="U28" s="26"/>
      <c r="V28" s="26"/>
      <c r="W28" s="26"/>
      <c r="X28" s="26"/>
      <c r="Y28" s="26"/>
      <c r="Z28" s="5"/>
      <c r="AA28" s="5"/>
      <c r="AB28" s="5"/>
      <c r="AC28" s="5"/>
      <c r="AD28" s="5"/>
    </row>
    <row r="29" spans="1:30" s="26" customFormat="1" ht="16.5" thickBot="1">
      <c r="A29" s="211"/>
      <c r="B29" s="205" t="s">
        <v>168</v>
      </c>
      <c r="C29" s="206"/>
      <c r="D29" s="207"/>
      <c r="E29" s="241">
        <f>SUM(E27:E28)</f>
        <v>0</v>
      </c>
      <c r="F29" s="242"/>
      <c r="H29" s="65" t="s">
        <v>23</v>
      </c>
      <c r="I29" s="8">
        <f>AD10</f>
        <v>75.4708</v>
      </c>
      <c r="J29" s="172">
        <f>AD14</f>
        <v>1.9300000000000002</v>
      </c>
      <c r="K29" s="27"/>
      <c r="L29" s="27"/>
      <c r="M29" s="27"/>
      <c r="Z29" s="5"/>
      <c r="AA29" s="5"/>
      <c r="AB29" s="5"/>
      <c r="AC29" s="5"/>
      <c r="AD29" s="5"/>
    </row>
    <row r="30" spans="1:30" s="26" customFormat="1" ht="16.5" customHeight="1">
      <c r="A30" s="219"/>
      <c r="B30" s="212"/>
      <c r="C30" s="213"/>
      <c r="D30" s="214"/>
      <c r="E30" s="233"/>
      <c r="F30" s="234"/>
      <c r="H30" s="65"/>
      <c r="I30" s="8"/>
      <c r="J30" s="172"/>
      <c r="K30" s="27"/>
      <c r="L30" s="27"/>
      <c r="M30" s="27"/>
      <c r="Z30" s="5"/>
      <c r="AA30" s="5"/>
      <c r="AB30" s="5"/>
      <c r="AC30" s="5"/>
      <c r="AD30" s="5"/>
    </row>
    <row r="31" spans="1:30" s="26" customFormat="1" ht="16.5" customHeight="1" thickBot="1">
      <c r="A31" s="220"/>
      <c r="B31" s="215" t="s">
        <v>86</v>
      </c>
      <c r="C31" s="216"/>
      <c r="D31" s="217"/>
      <c r="E31" s="231">
        <f>E29*0.22</f>
        <v>0</v>
      </c>
      <c r="F31" s="232"/>
      <c r="H31" s="65"/>
      <c r="I31" s="8"/>
      <c r="J31" s="172"/>
      <c r="K31" s="27"/>
      <c r="L31" s="27"/>
      <c r="M31" s="27"/>
      <c r="Z31" s="5"/>
      <c r="AA31" s="5"/>
      <c r="AB31" s="5"/>
      <c r="AC31" s="5"/>
      <c r="AD31" s="5"/>
    </row>
    <row r="32" spans="1:30" s="26" customFormat="1" ht="16.5" customHeight="1">
      <c r="A32" s="219"/>
      <c r="B32" s="212"/>
      <c r="C32" s="213"/>
      <c r="D32" s="214"/>
      <c r="E32" s="233"/>
      <c r="F32" s="234"/>
      <c r="H32" s="65"/>
      <c r="I32" s="8"/>
      <c r="J32" s="172"/>
      <c r="K32" s="27"/>
      <c r="L32" s="27"/>
      <c r="M32" s="27"/>
      <c r="Z32" s="5"/>
      <c r="AA32" s="5"/>
      <c r="AB32" s="5"/>
      <c r="AC32" s="5"/>
      <c r="AD32" s="5"/>
    </row>
    <row r="33" spans="1:30" s="26" customFormat="1" ht="16.5" customHeight="1" thickBot="1">
      <c r="A33" s="220"/>
      <c r="B33" s="215" t="s">
        <v>180</v>
      </c>
      <c r="C33" s="216"/>
      <c r="D33" s="217"/>
      <c r="E33" s="231">
        <f>E29+E31</f>
        <v>0</v>
      </c>
      <c r="F33" s="232"/>
      <c r="H33" s="65"/>
      <c r="I33" s="8"/>
      <c r="J33" s="172"/>
      <c r="K33" s="27"/>
      <c r="L33" s="27"/>
      <c r="M33" s="27"/>
      <c r="Z33" s="5"/>
      <c r="AA33" s="5"/>
      <c r="AB33" s="5"/>
      <c r="AC33" s="5"/>
      <c r="AD33" s="5"/>
    </row>
    <row r="34" spans="1:30" s="26" customFormat="1" ht="16.5" customHeight="1">
      <c r="A34" s="204"/>
      <c r="B34" s="205"/>
      <c r="C34" s="206"/>
      <c r="D34" s="207"/>
      <c r="E34" s="208"/>
      <c r="F34" s="218"/>
      <c r="H34" s="65"/>
      <c r="I34" s="8"/>
      <c r="J34" s="172"/>
      <c r="K34" s="27"/>
      <c r="L34" s="27"/>
      <c r="M34" s="27"/>
      <c r="Z34" s="5"/>
      <c r="AA34" s="5"/>
      <c r="AB34" s="5"/>
      <c r="AC34" s="5"/>
      <c r="AD34" s="5"/>
    </row>
    <row r="35" spans="1:30" s="26" customFormat="1" ht="16.5" customHeight="1">
      <c r="A35" s="204"/>
      <c r="B35" s="205"/>
      <c r="C35" s="206"/>
      <c r="D35" s="207"/>
      <c r="E35" s="208"/>
      <c r="F35" s="218"/>
      <c r="H35" s="65"/>
      <c r="I35" s="8"/>
      <c r="J35" s="172"/>
      <c r="K35" s="27"/>
      <c r="L35" s="27"/>
      <c r="M35" s="27"/>
      <c r="Z35" s="5"/>
      <c r="AA35" s="5"/>
      <c r="AB35" s="5"/>
      <c r="AC35" s="5"/>
      <c r="AD35" s="5"/>
    </row>
    <row r="36" spans="1:30" s="26" customFormat="1" ht="16.5" customHeight="1">
      <c r="A36" s="204"/>
      <c r="B36" s="205"/>
      <c r="C36" s="206"/>
      <c r="D36" s="207"/>
      <c r="E36" s="208"/>
      <c r="F36" s="218"/>
      <c r="H36" s="65"/>
      <c r="I36" s="8"/>
      <c r="J36" s="172"/>
      <c r="K36" s="27"/>
      <c r="L36" s="27"/>
      <c r="M36" s="27"/>
      <c r="Z36" s="5"/>
      <c r="AA36" s="5"/>
      <c r="AB36" s="5"/>
      <c r="AC36" s="5"/>
      <c r="AD36" s="5"/>
    </row>
    <row r="37" spans="1:30" s="26" customFormat="1" ht="16.5" customHeight="1">
      <c r="A37" s="204"/>
      <c r="B37" s="205"/>
      <c r="C37" s="206"/>
      <c r="D37" s="207"/>
      <c r="E37" s="208"/>
      <c r="F37" s="218"/>
      <c r="H37" s="65"/>
      <c r="I37" s="8"/>
      <c r="J37" s="172"/>
      <c r="K37" s="27"/>
      <c r="L37" s="27"/>
      <c r="M37" s="27"/>
      <c r="Z37" s="5"/>
      <c r="AA37" s="5"/>
      <c r="AB37" s="5"/>
      <c r="AC37" s="5"/>
      <c r="AD37" s="5"/>
    </row>
    <row r="38" spans="1:30" s="26" customFormat="1" ht="16.5" customHeight="1">
      <c r="A38" s="204"/>
      <c r="B38" s="205"/>
      <c r="C38" s="206"/>
      <c r="D38" s="207"/>
      <c r="E38" s="208"/>
      <c r="F38" s="218"/>
      <c r="H38" s="65"/>
      <c r="I38" s="8"/>
      <c r="J38" s="172"/>
      <c r="K38" s="27"/>
      <c r="L38" s="27"/>
      <c r="M38" s="27"/>
      <c r="Z38" s="5"/>
      <c r="AA38" s="5"/>
      <c r="AB38" s="5"/>
      <c r="AC38" s="5"/>
      <c r="AD38" s="5"/>
    </row>
    <row r="39" spans="1:30" s="26" customFormat="1" ht="16.5" customHeight="1">
      <c r="A39" s="204"/>
      <c r="B39" s="205"/>
      <c r="C39" s="206"/>
      <c r="D39" s="207"/>
      <c r="E39" s="208"/>
      <c r="F39" s="218"/>
      <c r="H39" s="65"/>
      <c r="I39" s="8"/>
      <c r="J39" s="172"/>
      <c r="K39" s="27"/>
      <c r="L39" s="27"/>
      <c r="M39" s="27"/>
      <c r="Z39" s="5"/>
      <c r="AA39" s="5"/>
      <c r="AB39" s="5"/>
      <c r="AC39" s="5"/>
      <c r="AD39" s="5"/>
    </row>
    <row r="40" spans="1:30" s="26" customFormat="1" ht="16.5" customHeight="1">
      <c r="A40" s="204"/>
      <c r="B40" s="205"/>
      <c r="C40" s="206"/>
      <c r="D40" s="207"/>
      <c r="E40" s="208"/>
      <c r="F40" s="218"/>
      <c r="H40" s="65"/>
      <c r="I40" s="8"/>
      <c r="J40" s="172"/>
      <c r="K40" s="27"/>
      <c r="L40" s="27"/>
      <c r="M40" s="27"/>
      <c r="Z40" s="5"/>
      <c r="AA40" s="5"/>
      <c r="AB40" s="5"/>
      <c r="AC40" s="5"/>
      <c r="AD40" s="5"/>
    </row>
    <row r="41" spans="1:30" s="26" customFormat="1" ht="15.75">
      <c r="A41" s="204"/>
      <c r="B41" s="205"/>
      <c r="C41" s="206"/>
      <c r="D41" s="207"/>
      <c r="E41" s="208"/>
      <c r="F41" s="209"/>
      <c r="H41" s="65"/>
      <c r="I41" s="8"/>
      <c r="J41" s="172"/>
      <c r="K41" s="27"/>
      <c r="L41" s="27"/>
      <c r="M41" s="27"/>
      <c r="Z41" s="5"/>
      <c r="AA41" s="5"/>
      <c r="AB41" s="5"/>
      <c r="AC41" s="5"/>
      <c r="AD41" s="5"/>
    </row>
    <row r="42" spans="1:30" s="26" customFormat="1" ht="15.75">
      <c r="A42" s="204"/>
      <c r="B42" s="205"/>
      <c r="C42" s="206"/>
      <c r="D42" s="207"/>
      <c r="E42" s="208"/>
      <c r="F42" s="209"/>
      <c r="H42" s="65"/>
      <c r="I42" s="8"/>
      <c r="J42" s="172"/>
      <c r="K42" s="27"/>
      <c r="L42" s="27"/>
      <c r="M42" s="27"/>
      <c r="Z42" s="5"/>
      <c r="AA42" s="5"/>
      <c r="AB42" s="5"/>
      <c r="AC42" s="5"/>
      <c r="AD42" s="5"/>
    </row>
    <row r="43" spans="1:30" s="26" customFormat="1" ht="15.75">
      <c r="A43" s="204"/>
      <c r="B43" s="205"/>
      <c r="C43" s="206"/>
      <c r="D43" s="207"/>
      <c r="E43" s="208"/>
      <c r="F43" s="209"/>
      <c r="H43" s="65"/>
      <c r="I43" s="8"/>
      <c r="J43" s="172"/>
      <c r="K43" s="27"/>
      <c r="L43" s="27"/>
      <c r="M43" s="27"/>
      <c r="Z43" s="5"/>
      <c r="AA43" s="5"/>
      <c r="AB43" s="5"/>
      <c r="AC43" s="5"/>
      <c r="AD43" s="5"/>
    </row>
    <row r="44" spans="1:30" s="26" customFormat="1" ht="15.75">
      <c r="A44" s="204"/>
      <c r="B44" s="205"/>
      <c r="C44" s="206"/>
      <c r="D44" s="207"/>
      <c r="E44" s="208"/>
      <c r="F44" s="209"/>
      <c r="H44" s="65"/>
      <c r="I44" s="8"/>
      <c r="J44" s="172"/>
      <c r="K44" s="27"/>
      <c r="L44" s="27"/>
      <c r="M44" s="27"/>
      <c r="Z44" s="5"/>
      <c r="AA44" s="5"/>
      <c r="AB44" s="5"/>
      <c r="AC44" s="5"/>
      <c r="AD44" s="5"/>
    </row>
    <row r="45" spans="1:30" s="26" customFormat="1" ht="15.75">
      <c r="A45" s="204"/>
      <c r="B45" s="43" t="s">
        <v>179</v>
      </c>
      <c r="C45" s="206"/>
      <c r="D45" s="207"/>
      <c r="E45" s="208"/>
      <c r="F45" s="209"/>
      <c r="H45" s="65"/>
      <c r="I45" s="8"/>
      <c r="J45" s="172"/>
      <c r="K45" s="27"/>
      <c r="L45" s="27"/>
      <c r="M45" s="27"/>
      <c r="Z45" s="5"/>
      <c r="AA45" s="5"/>
      <c r="AB45" s="5"/>
      <c r="AC45" s="5"/>
      <c r="AD45" s="5"/>
    </row>
    <row r="46" spans="1:30" s="26" customFormat="1" ht="15.75">
      <c r="A46" s="204"/>
      <c r="B46" s="205"/>
      <c r="C46" s="206"/>
      <c r="D46" s="207"/>
      <c r="E46" s="208"/>
      <c r="F46" s="209"/>
      <c r="H46" s="65"/>
      <c r="I46" s="8"/>
      <c r="J46" s="172"/>
      <c r="K46" s="27"/>
      <c r="L46" s="27"/>
      <c r="M46" s="27"/>
      <c r="N46" s="3"/>
      <c r="O46" s="3"/>
      <c r="P46" s="3"/>
      <c r="Q46" s="3"/>
      <c r="R46" s="3"/>
      <c r="S46" s="3"/>
      <c r="T46" s="3"/>
      <c r="U46" s="3"/>
      <c r="V46" s="3"/>
      <c r="W46" s="3"/>
      <c r="X46" s="3"/>
      <c r="Y46" s="3"/>
      <c r="Z46" s="33"/>
      <c r="AA46" s="33"/>
      <c r="AB46" s="33"/>
      <c r="AC46" s="33"/>
      <c r="AD46" s="33"/>
    </row>
    <row r="47" spans="1:30" s="26" customFormat="1" ht="15.75">
      <c r="A47" s="204"/>
      <c r="B47" s="205"/>
      <c r="C47" s="43" t="s">
        <v>181</v>
      </c>
      <c r="D47" s="207"/>
      <c r="E47" s="208"/>
      <c r="F47" s="209"/>
      <c r="H47" s="65"/>
      <c r="I47" s="8"/>
      <c r="J47" s="172"/>
      <c r="K47" s="27"/>
      <c r="L47" s="27"/>
      <c r="M47" s="27"/>
      <c r="N47" s="5"/>
      <c r="O47" s="5"/>
      <c r="P47" s="5"/>
      <c r="Q47" s="5"/>
      <c r="R47" s="5"/>
      <c r="S47" s="5"/>
      <c r="T47" s="5"/>
      <c r="U47" s="5"/>
      <c r="V47" s="5"/>
      <c r="W47" s="5"/>
      <c r="X47" s="5"/>
      <c r="Y47" s="5"/>
      <c r="Z47" s="33"/>
      <c r="AA47" s="33"/>
      <c r="AB47" s="33"/>
      <c r="AC47" s="33"/>
      <c r="AD47" s="33"/>
    </row>
    <row r="48" spans="1:30" s="26" customFormat="1" ht="15.75">
      <c r="A48" s="204"/>
      <c r="B48" s="205"/>
      <c r="C48" s="1" t="s">
        <v>33</v>
      </c>
      <c r="D48" s="207"/>
      <c r="E48" s="208"/>
      <c r="F48" s="209"/>
      <c r="H48" s="65"/>
      <c r="I48" s="8"/>
      <c r="J48" s="172"/>
      <c r="K48" s="27"/>
      <c r="L48" s="27"/>
      <c r="M48" s="27"/>
      <c r="N48" s="3"/>
      <c r="O48" s="19"/>
      <c r="P48" s="19"/>
      <c r="Q48" s="19"/>
      <c r="R48" s="19"/>
      <c r="S48" s="19"/>
      <c r="T48" s="19"/>
      <c r="U48" s="19"/>
      <c r="V48" s="19"/>
      <c r="W48" s="33"/>
      <c r="X48" s="33"/>
      <c r="Y48" s="33"/>
      <c r="Z48" s="35"/>
      <c r="AA48" s="35"/>
      <c r="AB48" s="35"/>
      <c r="AC48" s="35"/>
      <c r="AD48" s="35"/>
    </row>
    <row r="49" spans="1:30" s="26" customFormat="1" ht="15.75">
      <c r="A49" s="204"/>
      <c r="B49" s="205"/>
      <c r="C49" s="43"/>
      <c r="D49" s="207"/>
      <c r="E49" s="208"/>
      <c r="F49" s="209"/>
      <c r="H49" s="65"/>
      <c r="I49" s="8"/>
      <c r="J49" s="172"/>
      <c r="K49" s="27"/>
      <c r="L49" s="27"/>
      <c r="M49" s="27"/>
      <c r="N49" s="19"/>
      <c r="O49" s="19"/>
      <c r="P49" s="19"/>
      <c r="Q49" s="19"/>
      <c r="R49" s="19"/>
      <c r="S49" s="19"/>
      <c r="T49" s="19"/>
      <c r="U49" s="19"/>
      <c r="V49" s="19"/>
      <c r="W49" s="33"/>
      <c r="X49" s="33"/>
      <c r="Y49" s="33"/>
      <c r="Z49" s="5"/>
      <c r="AA49" s="5"/>
      <c r="AB49" s="5"/>
      <c r="AC49" s="5"/>
      <c r="AD49" s="5"/>
    </row>
    <row r="50" spans="1:30" s="26" customFormat="1" ht="15.75">
      <c r="A50" s="204"/>
      <c r="B50" s="205"/>
      <c r="C50" s="43"/>
      <c r="D50" s="207"/>
      <c r="E50" s="208"/>
      <c r="F50" s="209"/>
      <c r="H50" s="65"/>
      <c r="I50" s="8"/>
      <c r="J50" s="172"/>
      <c r="K50" s="27"/>
      <c r="L50" s="27"/>
      <c r="M50" s="27"/>
      <c r="N50" s="17"/>
      <c r="O50" s="17"/>
      <c r="P50" s="17"/>
      <c r="Q50" s="17"/>
      <c r="R50" s="17"/>
      <c r="S50" s="17"/>
      <c r="T50" s="17"/>
      <c r="U50" s="17"/>
      <c r="V50" s="17"/>
      <c r="W50" s="35"/>
      <c r="X50" s="35"/>
      <c r="Y50" s="35"/>
      <c r="Z50" s="5"/>
      <c r="AA50" s="5"/>
      <c r="AB50" s="5"/>
      <c r="AC50" s="5"/>
      <c r="AD50" s="5"/>
    </row>
    <row r="51" spans="1:30" s="26" customFormat="1" ht="15.75">
      <c r="A51" s="204"/>
      <c r="B51" s="205"/>
      <c r="C51" s="43"/>
      <c r="D51" s="207"/>
      <c r="E51" s="208"/>
      <c r="F51" s="209"/>
      <c r="H51" s="65"/>
      <c r="I51" s="8"/>
      <c r="J51" s="172"/>
      <c r="K51" s="27"/>
      <c r="L51" s="27"/>
      <c r="M51" s="27"/>
      <c r="N51" s="3"/>
      <c r="O51" s="3"/>
      <c r="P51" s="3"/>
      <c r="Q51" s="3"/>
      <c r="R51" s="3"/>
      <c r="S51" s="3"/>
      <c r="T51" s="3"/>
      <c r="U51" s="3"/>
      <c r="V51" s="3"/>
      <c r="W51" s="5"/>
      <c r="X51" s="5"/>
      <c r="Y51" s="5"/>
      <c r="Z51" s="5"/>
      <c r="AA51" s="5"/>
      <c r="AB51" s="5"/>
      <c r="AC51" s="5"/>
      <c r="AD51" s="5"/>
    </row>
    <row r="52" spans="1:30" s="26" customFormat="1" ht="15.75">
      <c r="A52" s="204"/>
      <c r="B52" s="205"/>
      <c r="C52" s="43"/>
      <c r="D52" s="207"/>
      <c r="E52" s="208"/>
      <c r="F52" s="209"/>
      <c r="H52" s="65"/>
      <c r="I52" s="8"/>
      <c r="J52" s="172"/>
      <c r="K52" s="27"/>
      <c r="L52" s="27"/>
      <c r="M52" s="27"/>
      <c r="N52" s="3"/>
      <c r="O52" s="3"/>
      <c r="P52" s="3"/>
      <c r="Q52" s="3"/>
      <c r="R52" s="3"/>
      <c r="S52" s="3"/>
      <c r="T52" s="3"/>
      <c r="U52" s="3"/>
      <c r="V52" s="3"/>
      <c r="W52" s="5"/>
      <c r="X52" s="5"/>
      <c r="Y52" s="5"/>
      <c r="Z52" s="5"/>
      <c r="AA52" s="5"/>
      <c r="AB52" s="5"/>
      <c r="AC52" s="5"/>
      <c r="AD52" s="5"/>
    </row>
    <row r="53" spans="1:30" s="26" customFormat="1" ht="15.75">
      <c r="A53" s="204"/>
      <c r="B53" s="205"/>
      <c r="C53" s="43"/>
      <c r="D53" s="207"/>
      <c r="E53" s="208"/>
      <c r="F53" s="209"/>
      <c r="H53" s="65"/>
      <c r="I53" s="8"/>
      <c r="J53" s="172"/>
      <c r="K53" s="27"/>
      <c r="L53" s="27"/>
      <c r="M53" s="27"/>
      <c r="N53" s="3"/>
      <c r="O53" s="3"/>
      <c r="P53" s="3"/>
      <c r="Q53" s="3"/>
      <c r="R53" s="3"/>
      <c r="S53" s="3"/>
      <c r="T53" s="3"/>
      <c r="U53" s="3"/>
      <c r="V53" s="3"/>
      <c r="W53" s="5"/>
      <c r="X53" s="5"/>
      <c r="Y53" s="5"/>
      <c r="Z53" s="5"/>
      <c r="AA53" s="5"/>
      <c r="AB53" s="5"/>
      <c r="AC53" s="5"/>
      <c r="AD53" s="5"/>
    </row>
    <row r="54" spans="1:30" s="26" customFormat="1" ht="15.75">
      <c r="A54" s="204"/>
      <c r="B54" s="205"/>
      <c r="C54" s="206"/>
      <c r="D54" s="207"/>
      <c r="E54" s="210"/>
      <c r="F54" s="209"/>
      <c r="H54" s="65"/>
      <c r="I54" s="8"/>
      <c r="J54" s="27"/>
      <c r="K54" s="27"/>
      <c r="L54" s="27"/>
      <c r="M54" s="21"/>
      <c r="N54" s="3"/>
      <c r="O54" s="3"/>
      <c r="P54" s="3"/>
      <c r="Q54" s="3"/>
      <c r="R54" s="3"/>
      <c r="S54" s="3"/>
      <c r="T54" s="3"/>
      <c r="U54" s="3"/>
      <c r="V54" s="3"/>
      <c r="W54" s="5"/>
      <c r="X54" s="5"/>
      <c r="Y54" s="5"/>
      <c r="Z54" s="5"/>
      <c r="AA54" s="5"/>
      <c r="AB54" s="5"/>
      <c r="AC54" s="5"/>
      <c r="AD54" s="5"/>
    </row>
    <row r="55" spans="1:30" s="26" customFormat="1" ht="15.75">
      <c r="A55" s="70"/>
      <c r="B55" s="28"/>
      <c r="C55" s="109"/>
      <c r="D55" s="110"/>
      <c r="E55" s="111"/>
      <c r="F55" s="112"/>
      <c r="H55" s="65"/>
      <c r="I55" s="8"/>
      <c r="J55" s="27"/>
      <c r="K55" s="27"/>
      <c r="L55" s="27"/>
      <c r="M55" s="30"/>
      <c r="N55" s="3"/>
      <c r="O55" s="3"/>
      <c r="P55" s="3"/>
      <c r="Q55" s="3"/>
      <c r="R55" s="3"/>
      <c r="S55" s="3"/>
      <c r="T55" s="3"/>
      <c r="U55" s="3"/>
      <c r="V55" s="3"/>
      <c r="W55" s="5"/>
      <c r="X55" s="5"/>
      <c r="Y55" s="5"/>
      <c r="Z55" s="5"/>
      <c r="AA55" s="5"/>
      <c r="AB55" s="5"/>
      <c r="AC55" s="5"/>
      <c r="AD55" s="5"/>
    </row>
    <row r="56" spans="1:30" s="3" customFormat="1" ht="14.25">
      <c r="A56" s="31" t="s">
        <v>28</v>
      </c>
      <c r="B56" s="31" t="s">
        <v>3</v>
      </c>
      <c r="C56" s="31" t="s">
        <v>4</v>
      </c>
      <c r="D56" s="32" t="s">
        <v>2</v>
      </c>
      <c r="E56" s="71" t="s">
        <v>5</v>
      </c>
      <c r="F56" s="72" t="s">
        <v>29</v>
      </c>
      <c r="H56" s="21"/>
      <c r="I56" s="21"/>
      <c r="J56" s="21"/>
      <c r="K56" s="21"/>
      <c r="L56" s="21"/>
      <c r="M56" s="19"/>
      <c r="W56" s="5"/>
      <c r="X56" s="5"/>
      <c r="Y56" s="5"/>
      <c r="Z56" s="5"/>
      <c r="AA56" s="5"/>
      <c r="AB56" s="5"/>
      <c r="AC56" s="5"/>
      <c r="AD56" s="5"/>
    </row>
    <row r="57" spans="1:22" ht="14.25">
      <c r="A57" s="29"/>
      <c r="B57" s="73"/>
      <c r="C57" s="113"/>
      <c r="D57" s="114"/>
      <c r="E57" s="115"/>
      <c r="F57" s="116"/>
      <c r="M57" s="21"/>
      <c r="N57" s="3"/>
      <c r="O57" s="3"/>
      <c r="P57" s="3"/>
      <c r="Q57" s="3"/>
      <c r="R57" s="3"/>
      <c r="S57" s="3"/>
      <c r="T57" s="3"/>
      <c r="U57" s="3"/>
      <c r="V57" s="3"/>
    </row>
    <row r="58" spans="1:30" s="33" customFormat="1" ht="14.25">
      <c r="A58" s="74" t="s">
        <v>90</v>
      </c>
      <c r="B58" s="75" t="s">
        <v>60</v>
      </c>
      <c r="C58" s="117"/>
      <c r="D58" s="118"/>
      <c r="E58" s="119"/>
      <c r="F58" s="120"/>
      <c r="G58" s="5"/>
      <c r="H58" s="19"/>
      <c r="I58" s="19"/>
      <c r="J58" s="19"/>
      <c r="K58" s="19"/>
      <c r="L58" s="19"/>
      <c r="M58" s="21"/>
      <c r="N58" s="3"/>
      <c r="O58" s="3"/>
      <c r="P58" s="3"/>
      <c r="Q58" s="3"/>
      <c r="R58" s="3"/>
      <c r="S58" s="3"/>
      <c r="T58" s="3"/>
      <c r="U58" s="3"/>
      <c r="V58" s="3"/>
      <c r="W58" s="5"/>
      <c r="X58" s="5"/>
      <c r="Y58" s="5"/>
      <c r="Z58" s="5"/>
      <c r="AA58" s="5"/>
      <c r="AB58" s="5"/>
      <c r="AC58" s="5"/>
      <c r="AD58" s="5"/>
    </row>
    <row r="59" spans="1:30" s="33" customFormat="1" ht="14.25">
      <c r="A59" s="76"/>
      <c r="B59" s="34"/>
      <c r="C59" s="121"/>
      <c r="D59" s="122"/>
      <c r="E59" s="123"/>
      <c r="F59" s="124"/>
      <c r="H59" s="21"/>
      <c r="I59" s="21"/>
      <c r="J59" s="21"/>
      <c r="K59" s="21"/>
      <c r="L59" s="21"/>
      <c r="M59" s="21"/>
      <c r="N59" s="3"/>
      <c r="O59" s="3"/>
      <c r="P59" s="3"/>
      <c r="Q59" s="3"/>
      <c r="R59" s="3"/>
      <c r="S59" s="3"/>
      <c r="T59" s="3"/>
      <c r="U59" s="3"/>
      <c r="V59" s="3"/>
      <c r="W59" s="5"/>
      <c r="X59" s="5"/>
      <c r="Y59" s="5"/>
      <c r="Z59" s="5"/>
      <c r="AA59" s="5"/>
      <c r="AB59" s="5"/>
      <c r="AC59" s="5"/>
      <c r="AD59" s="5"/>
    </row>
    <row r="60" spans="1:30" s="35" customFormat="1" ht="118.5" customHeight="1">
      <c r="A60" s="76"/>
      <c r="B60" s="38" t="s">
        <v>89</v>
      </c>
      <c r="C60" s="121"/>
      <c r="D60" s="122"/>
      <c r="E60" s="123"/>
      <c r="F60" s="124"/>
      <c r="H60" s="21"/>
      <c r="I60" s="21"/>
      <c r="J60" s="21"/>
      <c r="K60" s="21"/>
      <c r="L60" s="21"/>
      <c r="M60" s="21"/>
      <c r="N60" s="3"/>
      <c r="O60" s="3"/>
      <c r="P60" s="3"/>
      <c r="Q60" s="3"/>
      <c r="R60" s="3"/>
      <c r="S60" s="3"/>
      <c r="T60" s="3"/>
      <c r="U60" s="3"/>
      <c r="V60" s="3"/>
      <c r="W60" s="5"/>
      <c r="X60" s="5"/>
      <c r="Y60" s="5"/>
      <c r="Z60" s="5"/>
      <c r="AA60" s="5"/>
      <c r="AB60" s="5"/>
      <c r="AC60" s="5"/>
      <c r="AD60" s="5"/>
    </row>
    <row r="61" spans="1:30" s="35" customFormat="1" ht="12.75">
      <c r="A61" s="76"/>
      <c r="B61" s="38"/>
      <c r="C61" s="121"/>
      <c r="D61" s="122"/>
      <c r="E61" s="123"/>
      <c r="F61" s="124"/>
      <c r="H61" s="21"/>
      <c r="I61" s="21"/>
      <c r="J61" s="21"/>
      <c r="K61" s="21"/>
      <c r="L61" s="21"/>
      <c r="M61" s="21"/>
      <c r="N61" s="3"/>
      <c r="O61" s="3"/>
      <c r="P61" s="3"/>
      <c r="Q61" s="3"/>
      <c r="R61" s="3"/>
      <c r="S61" s="3"/>
      <c r="T61" s="3"/>
      <c r="U61" s="3"/>
      <c r="V61" s="3"/>
      <c r="W61" s="5"/>
      <c r="X61" s="5"/>
      <c r="Y61" s="5"/>
      <c r="Z61" s="5"/>
      <c r="AA61" s="5"/>
      <c r="AB61" s="5"/>
      <c r="AC61" s="5"/>
      <c r="AD61" s="5"/>
    </row>
    <row r="62" spans="1:30" s="35" customFormat="1" ht="201.75" customHeight="1">
      <c r="A62" s="76">
        <v>1</v>
      </c>
      <c r="B62" s="167" t="s">
        <v>107</v>
      </c>
      <c r="C62" s="121" t="s">
        <v>32</v>
      </c>
      <c r="D62" s="122">
        <v>1</v>
      </c>
      <c r="E62" s="123"/>
      <c r="F62" s="124">
        <f>D62*E62</f>
        <v>0</v>
      </c>
      <c r="H62" s="21"/>
      <c r="I62" s="21"/>
      <c r="J62" s="21"/>
      <c r="K62" s="21"/>
      <c r="L62" s="21"/>
      <c r="M62" s="21"/>
      <c r="N62" s="3"/>
      <c r="O62" s="3"/>
      <c r="P62" s="3"/>
      <c r="Q62" s="3"/>
      <c r="R62" s="3"/>
      <c r="S62" s="3"/>
      <c r="T62" s="3"/>
      <c r="U62" s="3"/>
      <c r="V62" s="3"/>
      <c r="W62" s="5"/>
      <c r="X62" s="5"/>
      <c r="Y62" s="5"/>
      <c r="Z62" s="5"/>
      <c r="AA62" s="5"/>
      <c r="AB62" s="5"/>
      <c r="AC62" s="5"/>
      <c r="AD62" s="5"/>
    </row>
    <row r="63" spans="1:22" ht="12.75">
      <c r="A63" s="76"/>
      <c r="B63" s="34"/>
      <c r="F63" s="124"/>
      <c r="H63" s="21"/>
      <c r="I63" s="21"/>
      <c r="J63" s="21"/>
      <c r="K63" s="21"/>
      <c r="L63" s="21"/>
      <c r="M63" s="21"/>
      <c r="N63" s="3"/>
      <c r="O63" s="3"/>
      <c r="P63" s="3"/>
      <c r="Q63" s="3"/>
      <c r="R63" s="3"/>
      <c r="S63" s="3"/>
      <c r="T63" s="3"/>
      <c r="U63" s="3"/>
      <c r="V63" s="3"/>
    </row>
    <row r="64" spans="1:22" ht="43.5" customHeight="1">
      <c r="A64" s="76">
        <f>MAX(A60:A63)+1</f>
        <v>2</v>
      </c>
      <c r="B64" s="38" t="s">
        <v>61</v>
      </c>
      <c r="C64" s="121" t="s">
        <v>12</v>
      </c>
      <c r="D64" s="125">
        <f>21+40+25+12</f>
        <v>98</v>
      </c>
      <c r="E64" s="126"/>
      <c r="F64" s="124">
        <f>D64*E64</f>
        <v>0</v>
      </c>
      <c r="H64" s="21"/>
      <c r="I64" s="21"/>
      <c r="J64" s="21"/>
      <c r="K64" s="21"/>
      <c r="L64" s="21"/>
      <c r="M64" s="21"/>
      <c r="N64" s="3"/>
      <c r="O64" s="3"/>
      <c r="P64" s="3"/>
      <c r="Q64" s="3"/>
      <c r="R64" s="3"/>
      <c r="S64" s="3"/>
      <c r="T64" s="3"/>
      <c r="U64" s="3"/>
      <c r="V64" s="3"/>
    </row>
    <row r="65" spans="1:22" ht="15" customHeight="1">
      <c r="A65" s="76"/>
      <c r="B65" s="77" t="s">
        <v>115</v>
      </c>
      <c r="C65" s="121" t="s">
        <v>1</v>
      </c>
      <c r="D65" s="125">
        <v>27</v>
      </c>
      <c r="E65" s="126"/>
      <c r="F65" s="124">
        <f>D65*E65</f>
        <v>0</v>
      </c>
      <c r="H65" s="21"/>
      <c r="I65" s="21"/>
      <c r="J65" s="21"/>
      <c r="K65" s="21"/>
      <c r="L65" s="21"/>
      <c r="M65" s="21"/>
      <c r="N65" s="3"/>
      <c r="O65" s="3"/>
      <c r="P65" s="3"/>
      <c r="Q65" s="3"/>
      <c r="R65" s="3"/>
      <c r="S65" s="3"/>
      <c r="T65" s="3"/>
      <c r="U65" s="3"/>
      <c r="V65" s="3"/>
    </row>
    <row r="66" spans="1:22" ht="15" customHeight="1">
      <c r="A66" s="76"/>
      <c r="B66" s="77" t="s">
        <v>116</v>
      </c>
      <c r="C66" s="121" t="s">
        <v>1</v>
      </c>
      <c r="D66" s="125">
        <v>28</v>
      </c>
      <c r="E66" s="126"/>
      <c r="F66" s="124">
        <f>D66*E66</f>
        <v>0</v>
      </c>
      <c r="H66" s="21"/>
      <c r="I66" s="21"/>
      <c r="J66" s="21"/>
      <c r="K66" s="21"/>
      <c r="L66" s="21"/>
      <c r="M66" s="21"/>
      <c r="N66" s="3"/>
      <c r="O66" s="3"/>
      <c r="P66" s="3"/>
      <c r="Q66" s="3"/>
      <c r="R66" s="3"/>
      <c r="S66" s="3"/>
      <c r="T66" s="3"/>
      <c r="U66" s="3"/>
      <c r="V66" s="3"/>
    </row>
    <row r="67" spans="1:22" ht="12.75">
      <c r="A67" s="76"/>
      <c r="B67" s="34"/>
      <c r="D67" s="127"/>
      <c r="E67" s="128"/>
      <c r="F67" s="129"/>
      <c r="H67" s="21"/>
      <c r="I67" s="21"/>
      <c r="J67" s="21"/>
      <c r="K67" s="21"/>
      <c r="L67" s="21"/>
      <c r="M67" s="21"/>
      <c r="N67" s="3"/>
      <c r="O67" s="3"/>
      <c r="P67" s="3"/>
      <c r="Q67" s="3"/>
      <c r="R67" s="3"/>
      <c r="S67" s="3"/>
      <c r="T67" s="3"/>
      <c r="U67" s="3"/>
      <c r="V67" s="3"/>
    </row>
    <row r="68" spans="1:22" ht="43.5" customHeight="1">
      <c r="A68" s="76">
        <f>MAX(A60:A67)+1</f>
        <v>3</v>
      </c>
      <c r="B68" s="38" t="s">
        <v>30</v>
      </c>
      <c r="C68" s="121" t="s">
        <v>12</v>
      </c>
      <c r="D68" s="125">
        <v>98</v>
      </c>
      <c r="E68" s="126"/>
      <c r="F68" s="124">
        <f>D68*E68</f>
        <v>0</v>
      </c>
      <c r="H68" s="21"/>
      <c r="I68" s="21"/>
      <c r="J68" s="21"/>
      <c r="K68" s="21"/>
      <c r="L68" s="21"/>
      <c r="M68" s="21"/>
      <c r="N68" s="3"/>
      <c r="O68" s="3"/>
      <c r="P68" s="3"/>
      <c r="Q68" s="3"/>
      <c r="R68" s="3"/>
      <c r="S68" s="3"/>
      <c r="T68" s="3"/>
      <c r="U68" s="3"/>
      <c r="V68" s="3"/>
    </row>
    <row r="69" spans="1:22" ht="12.75" customHeight="1">
      <c r="A69" s="76"/>
      <c r="B69" s="38"/>
      <c r="D69" s="125"/>
      <c r="E69" s="126"/>
      <c r="F69" s="124"/>
      <c r="H69" s="21"/>
      <c r="I69" s="21"/>
      <c r="J69" s="21"/>
      <c r="K69" s="21"/>
      <c r="L69" s="21"/>
      <c r="M69" s="21"/>
      <c r="N69" s="3"/>
      <c r="O69" s="3"/>
      <c r="P69" s="3"/>
      <c r="Q69" s="3"/>
      <c r="R69" s="3"/>
      <c r="S69" s="3"/>
      <c r="T69" s="3"/>
      <c r="U69" s="3"/>
      <c r="V69" s="3"/>
    </row>
    <row r="70" spans="1:22" ht="62.25" customHeight="1">
      <c r="A70" s="76">
        <f>MAX(A64:A69)+1</f>
        <v>4</v>
      </c>
      <c r="B70" s="38" t="s">
        <v>95</v>
      </c>
      <c r="C70" s="121" t="s">
        <v>140</v>
      </c>
      <c r="D70" s="125">
        <v>30</v>
      </c>
      <c r="E70" s="126"/>
      <c r="F70" s="124">
        <f>D70*E70</f>
        <v>0</v>
      </c>
      <c r="H70" s="21"/>
      <c r="I70" s="21"/>
      <c r="J70" s="21"/>
      <c r="K70" s="21"/>
      <c r="L70" s="21"/>
      <c r="M70" s="21"/>
      <c r="N70" s="3"/>
      <c r="O70" s="3"/>
      <c r="P70" s="3"/>
      <c r="Q70" s="3"/>
      <c r="R70" s="3"/>
      <c r="S70" s="3"/>
      <c r="T70" s="3"/>
      <c r="U70" s="3"/>
      <c r="V70" s="3"/>
    </row>
    <row r="71" spans="1:22" ht="12.75" customHeight="1">
      <c r="A71" s="76"/>
      <c r="B71" s="38"/>
      <c r="D71" s="125"/>
      <c r="E71" s="126"/>
      <c r="F71" s="124"/>
      <c r="H71" s="21"/>
      <c r="I71" s="21"/>
      <c r="J71" s="21"/>
      <c r="K71" s="21"/>
      <c r="L71" s="21"/>
      <c r="M71" s="21"/>
      <c r="N71" s="3"/>
      <c r="O71" s="3"/>
      <c r="P71" s="3"/>
      <c r="Q71" s="3"/>
      <c r="R71" s="3"/>
      <c r="S71" s="3"/>
      <c r="T71" s="3"/>
      <c r="U71" s="3"/>
      <c r="V71" s="3"/>
    </row>
    <row r="72" spans="1:22" ht="12.75" customHeight="1">
      <c r="A72" s="76">
        <f>MAX(A67:A71)+1</f>
        <v>5</v>
      </c>
      <c r="B72" s="38" t="s">
        <v>96</v>
      </c>
      <c r="C72" s="121" t="s">
        <v>12</v>
      </c>
      <c r="D72" s="125">
        <f>40+21+8+4+4+2+2+12+12+2+(2+2.6+2)*28+(3+1)*8</f>
        <v>323.79999999999995</v>
      </c>
      <c r="E72" s="126"/>
      <c r="F72" s="124">
        <f>D72*E72</f>
        <v>0</v>
      </c>
      <c r="H72" s="21"/>
      <c r="I72" s="21"/>
      <c r="J72" s="21"/>
      <c r="K72" s="21"/>
      <c r="L72" s="21"/>
      <c r="M72" s="21"/>
      <c r="N72" s="3"/>
      <c r="O72" s="3"/>
      <c r="P72" s="3"/>
      <c r="Q72" s="3"/>
      <c r="R72" s="3"/>
      <c r="S72" s="3"/>
      <c r="T72" s="3"/>
      <c r="U72" s="3"/>
      <c r="V72" s="3"/>
    </row>
    <row r="73" spans="1:22" ht="12.75" customHeight="1">
      <c r="A73" s="76"/>
      <c r="B73" s="38"/>
      <c r="D73" s="125"/>
      <c r="E73" s="126"/>
      <c r="F73" s="124"/>
      <c r="H73" s="21"/>
      <c r="I73" s="21"/>
      <c r="J73" s="21"/>
      <c r="K73" s="21"/>
      <c r="L73" s="21"/>
      <c r="M73" s="21"/>
      <c r="N73" s="3"/>
      <c r="O73" s="3"/>
      <c r="P73" s="3"/>
      <c r="Q73" s="3"/>
      <c r="R73" s="3"/>
      <c r="S73" s="3"/>
      <c r="T73" s="3"/>
      <c r="U73" s="3"/>
      <c r="V73" s="3"/>
    </row>
    <row r="74" spans="1:22" ht="30.75" customHeight="1">
      <c r="A74" s="76">
        <f>MAX(A69:A73)+1</f>
        <v>6</v>
      </c>
      <c r="B74" s="38" t="s">
        <v>97</v>
      </c>
      <c r="C74" s="121" t="s">
        <v>9</v>
      </c>
      <c r="D74" s="125">
        <f>(40*1.5+13*0.5+4*2+12*1.5+(2.6*2)*28+8*1)</f>
        <v>246.1</v>
      </c>
      <c r="E74" s="126"/>
      <c r="F74" s="124">
        <f>D74*E74</f>
        <v>0</v>
      </c>
      <c r="H74" s="21"/>
      <c r="I74" s="21"/>
      <c r="J74" s="21"/>
      <c r="K74" s="21"/>
      <c r="L74" s="21"/>
      <c r="M74" s="21"/>
      <c r="N74" s="3"/>
      <c r="O74" s="3"/>
      <c r="P74" s="3"/>
      <c r="Q74" s="3"/>
      <c r="R74" s="3"/>
      <c r="S74" s="3"/>
      <c r="T74" s="3"/>
      <c r="U74" s="3"/>
      <c r="V74" s="3"/>
    </row>
    <row r="75" spans="1:22" ht="12.75">
      <c r="A75" s="76"/>
      <c r="B75" s="38"/>
      <c r="D75" s="125"/>
      <c r="E75" s="126"/>
      <c r="F75" s="124"/>
      <c r="H75" s="21"/>
      <c r="I75" s="21"/>
      <c r="J75" s="21"/>
      <c r="K75" s="21"/>
      <c r="L75" s="21"/>
      <c r="M75" s="21"/>
      <c r="N75" s="3"/>
      <c r="O75" s="3"/>
      <c r="P75" s="3"/>
      <c r="Q75" s="3"/>
      <c r="R75" s="3"/>
      <c r="S75" s="3"/>
      <c r="T75" s="3"/>
      <c r="U75" s="3"/>
      <c r="V75" s="3"/>
    </row>
    <row r="76" spans="1:22" ht="43.5" customHeight="1">
      <c r="A76" s="76">
        <f>MAX(A73:A75)+1</f>
        <v>7</v>
      </c>
      <c r="B76" s="38" t="s">
        <v>117</v>
      </c>
      <c r="C76" s="121" t="s">
        <v>1</v>
      </c>
      <c r="D76" s="125">
        <v>3</v>
      </c>
      <c r="E76" s="126"/>
      <c r="F76" s="124">
        <f>D76*E76</f>
        <v>0</v>
      </c>
      <c r="H76" s="21"/>
      <c r="I76" s="21"/>
      <c r="J76" s="21"/>
      <c r="K76" s="21"/>
      <c r="L76" s="21"/>
      <c r="M76" s="21"/>
      <c r="N76" s="3"/>
      <c r="O76" s="3"/>
      <c r="P76" s="3"/>
      <c r="Q76" s="3"/>
      <c r="R76" s="3"/>
      <c r="S76" s="3"/>
      <c r="T76" s="3"/>
      <c r="U76" s="3"/>
      <c r="V76" s="3"/>
    </row>
    <row r="77" spans="1:22" ht="12.75">
      <c r="A77" s="76"/>
      <c r="B77" s="38"/>
      <c r="D77" s="125"/>
      <c r="E77" s="126"/>
      <c r="F77" s="124"/>
      <c r="H77" s="21"/>
      <c r="I77" s="21"/>
      <c r="J77" s="21"/>
      <c r="K77" s="21"/>
      <c r="L77" s="21"/>
      <c r="M77" s="21"/>
      <c r="N77" s="3"/>
      <c r="O77" s="3"/>
      <c r="P77" s="3"/>
      <c r="Q77" s="3"/>
      <c r="R77" s="3"/>
      <c r="S77" s="3"/>
      <c r="T77" s="3"/>
      <c r="U77" s="3"/>
      <c r="V77" s="3"/>
    </row>
    <row r="78" spans="1:22" ht="30.75" customHeight="1">
      <c r="A78" s="76">
        <f>MAX(A75:A77)+1</f>
        <v>8</v>
      </c>
      <c r="B78" s="38" t="s">
        <v>118</v>
      </c>
      <c r="C78" s="121" t="s">
        <v>12</v>
      </c>
      <c r="D78" s="125">
        <v>8</v>
      </c>
      <c r="E78" s="126"/>
      <c r="F78" s="124">
        <f>D78*E78</f>
        <v>0</v>
      </c>
      <c r="H78" s="21"/>
      <c r="I78" s="21"/>
      <c r="J78" s="21"/>
      <c r="K78" s="21"/>
      <c r="L78" s="21"/>
      <c r="M78" s="21"/>
      <c r="N78" s="3"/>
      <c r="O78" s="3"/>
      <c r="P78" s="3"/>
      <c r="Q78" s="3"/>
      <c r="R78" s="3"/>
      <c r="S78" s="3"/>
      <c r="T78" s="3"/>
      <c r="U78" s="3"/>
      <c r="V78" s="3"/>
    </row>
    <row r="79" spans="1:22" ht="12.75">
      <c r="A79" s="76"/>
      <c r="B79" s="38"/>
      <c r="D79" s="125"/>
      <c r="E79" s="126"/>
      <c r="F79" s="124"/>
      <c r="H79" s="21"/>
      <c r="I79" s="21"/>
      <c r="J79" s="21"/>
      <c r="K79" s="21"/>
      <c r="L79" s="21"/>
      <c r="M79" s="21"/>
      <c r="N79" s="3"/>
      <c r="O79" s="3"/>
      <c r="P79" s="3"/>
      <c r="Q79" s="3"/>
      <c r="R79" s="3"/>
      <c r="S79" s="3"/>
      <c r="T79" s="3"/>
      <c r="U79" s="3"/>
      <c r="V79" s="3"/>
    </row>
    <row r="80" spans="1:22" ht="31.5" customHeight="1">
      <c r="A80" s="76">
        <f>MAX(A77:A79)+1</f>
        <v>9</v>
      </c>
      <c r="B80" s="38" t="s">
        <v>136</v>
      </c>
      <c r="C80" s="121" t="s">
        <v>0</v>
      </c>
      <c r="D80" s="125">
        <f>20*1.5*0.15</f>
        <v>4.5</v>
      </c>
      <c r="E80" s="126"/>
      <c r="F80" s="124">
        <f>D80*E80</f>
        <v>0</v>
      </c>
      <c r="H80" s="21"/>
      <c r="I80" s="21"/>
      <c r="J80" s="21"/>
      <c r="K80" s="21"/>
      <c r="L80" s="21"/>
      <c r="M80" s="21"/>
      <c r="N80" s="3"/>
      <c r="O80" s="3"/>
      <c r="P80" s="3"/>
      <c r="Q80" s="3"/>
      <c r="R80" s="3"/>
      <c r="S80" s="3"/>
      <c r="T80" s="3"/>
      <c r="U80" s="3"/>
      <c r="V80" s="3"/>
    </row>
    <row r="81" spans="1:22" ht="12.75">
      <c r="A81" s="76"/>
      <c r="B81" s="38"/>
      <c r="D81" s="125"/>
      <c r="E81" s="126"/>
      <c r="F81" s="124"/>
      <c r="H81" s="21"/>
      <c r="I81" s="21"/>
      <c r="J81" s="21"/>
      <c r="K81" s="21"/>
      <c r="L81" s="21"/>
      <c r="M81" s="21"/>
      <c r="N81" s="3"/>
      <c r="O81" s="3"/>
      <c r="P81" s="3"/>
      <c r="Q81" s="3"/>
      <c r="R81" s="3"/>
      <c r="S81" s="3"/>
      <c r="T81" s="3"/>
      <c r="U81" s="3"/>
      <c r="V81" s="3"/>
    </row>
    <row r="82" spans="1:22" ht="43.5" customHeight="1">
      <c r="A82" s="76">
        <f>MAX(A77:A80)+1</f>
        <v>10</v>
      </c>
      <c r="B82" s="38" t="s">
        <v>123</v>
      </c>
      <c r="C82" s="121" t="s">
        <v>12</v>
      </c>
      <c r="D82" s="125">
        <v>18</v>
      </c>
      <c r="E82" s="126"/>
      <c r="F82" s="124">
        <f>D82*E82</f>
        <v>0</v>
      </c>
      <c r="H82" s="21"/>
      <c r="I82" s="21"/>
      <c r="J82" s="21"/>
      <c r="K82" s="21"/>
      <c r="L82" s="21"/>
      <c r="M82" s="21"/>
      <c r="N82" s="3"/>
      <c r="O82" s="3"/>
      <c r="P82" s="3"/>
      <c r="Q82" s="3"/>
      <c r="R82" s="3"/>
      <c r="S82" s="3"/>
      <c r="T82" s="3"/>
      <c r="U82" s="3"/>
      <c r="V82" s="3"/>
    </row>
    <row r="83" spans="1:22" ht="12.75">
      <c r="A83" s="76"/>
      <c r="B83" s="38"/>
      <c r="D83" s="125"/>
      <c r="E83" s="126"/>
      <c r="F83" s="124"/>
      <c r="H83" s="21"/>
      <c r="I83" s="21"/>
      <c r="J83" s="21"/>
      <c r="K83" s="21"/>
      <c r="L83" s="21"/>
      <c r="M83" s="21"/>
      <c r="N83" s="3"/>
      <c r="O83" s="3"/>
      <c r="P83" s="3"/>
      <c r="Q83" s="3"/>
      <c r="R83" s="3"/>
      <c r="S83" s="3"/>
      <c r="T83" s="3"/>
      <c r="U83" s="3"/>
      <c r="V83" s="3"/>
    </row>
    <row r="84" spans="1:22" ht="30.75" customHeight="1">
      <c r="A84" s="76">
        <f>MAX(A79:A83)+1</f>
        <v>11</v>
      </c>
      <c r="B84" s="38" t="s">
        <v>122</v>
      </c>
      <c r="C84" s="121" t="s">
        <v>12</v>
      </c>
      <c r="D84" s="125">
        <f>10+25</f>
        <v>35</v>
      </c>
      <c r="E84" s="126"/>
      <c r="F84" s="124">
        <f>D84*E84</f>
        <v>0</v>
      </c>
      <c r="H84" s="21"/>
      <c r="I84" s="21"/>
      <c r="J84" s="21"/>
      <c r="K84" s="21"/>
      <c r="L84" s="21"/>
      <c r="M84" s="21"/>
      <c r="N84" s="3"/>
      <c r="O84" s="3"/>
      <c r="P84" s="3"/>
      <c r="Q84" s="3"/>
      <c r="R84" s="3"/>
      <c r="S84" s="3"/>
      <c r="T84" s="3"/>
      <c r="U84" s="3"/>
      <c r="V84" s="3"/>
    </row>
    <row r="85" spans="1:22" ht="12.75">
      <c r="A85" s="76"/>
      <c r="B85" s="38"/>
      <c r="D85" s="125"/>
      <c r="E85" s="126"/>
      <c r="F85" s="124"/>
      <c r="H85" s="21"/>
      <c r="I85" s="21"/>
      <c r="J85" s="21"/>
      <c r="K85" s="21"/>
      <c r="L85" s="21"/>
      <c r="M85" s="21"/>
      <c r="N85" s="3"/>
      <c r="O85" s="3"/>
      <c r="P85" s="3"/>
      <c r="Q85" s="3"/>
      <c r="R85" s="3"/>
      <c r="S85" s="3"/>
      <c r="T85" s="3"/>
      <c r="U85" s="3"/>
      <c r="V85" s="3"/>
    </row>
    <row r="86" spans="1:22" ht="43.5" customHeight="1">
      <c r="A86" s="76">
        <f>MAX(A79:A85)+1</f>
        <v>12</v>
      </c>
      <c r="B86" s="38" t="s">
        <v>98</v>
      </c>
      <c r="C86" s="121" t="s">
        <v>12</v>
      </c>
      <c r="D86" s="125">
        <v>9</v>
      </c>
      <c r="E86" s="126"/>
      <c r="F86" s="124">
        <f>D86*E86</f>
        <v>0</v>
      </c>
      <c r="H86" s="21"/>
      <c r="I86" s="21"/>
      <c r="J86" s="21"/>
      <c r="K86" s="21"/>
      <c r="L86" s="21"/>
      <c r="M86" s="21"/>
      <c r="N86" s="3"/>
      <c r="O86" s="3"/>
      <c r="P86" s="3"/>
      <c r="Q86" s="3"/>
      <c r="R86" s="3"/>
      <c r="S86" s="3"/>
      <c r="T86" s="3"/>
      <c r="U86" s="3"/>
      <c r="V86" s="3"/>
    </row>
    <row r="87" spans="1:22" ht="12.75">
      <c r="A87" s="76"/>
      <c r="B87" s="38"/>
      <c r="D87" s="125"/>
      <c r="E87" s="126"/>
      <c r="F87" s="124"/>
      <c r="H87" s="21"/>
      <c r="I87" s="21"/>
      <c r="J87" s="21"/>
      <c r="K87" s="21"/>
      <c r="L87" s="21"/>
      <c r="M87" s="21"/>
      <c r="N87" s="3"/>
      <c r="O87" s="3"/>
      <c r="P87" s="3"/>
      <c r="Q87" s="3"/>
      <c r="R87" s="3"/>
      <c r="S87" s="3"/>
      <c r="T87" s="3"/>
      <c r="U87" s="3"/>
      <c r="V87" s="3"/>
    </row>
    <row r="88" spans="1:22" ht="25.5">
      <c r="A88" s="76">
        <f>MAX(A83:A87)+1</f>
        <v>13</v>
      </c>
      <c r="B88" s="38" t="s">
        <v>120</v>
      </c>
      <c r="C88" s="121" t="s">
        <v>12</v>
      </c>
      <c r="D88" s="125">
        <v>20</v>
      </c>
      <c r="E88" s="126"/>
      <c r="F88" s="124">
        <f>D88*E88</f>
        <v>0</v>
      </c>
      <c r="H88" s="21"/>
      <c r="I88" s="21"/>
      <c r="J88" s="21"/>
      <c r="K88" s="21"/>
      <c r="L88" s="21"/>
      <c r="M88" s="21"/>
      <c r="N88" s="3"/>
      <c r="O88" s="3"/>
      <c r="P88" s="3"/>
      <c r="Q88" s="3"/>
      <c r="R88" s="3"/>
      <c r="S88" s="3"/>
      <c r="T88" s="3"/>
      <c r="U88" s="3"/>
      <c r="V88" s="3"/>
    </row>
    <row r="89" spans="1:22" ht="12.75">
      <c r="A89" s="76"/>
      <c r="B89" s="38"/>
      <c r="D89" s="125"/>
      <c r="E89" s="126"/>
      <c r="F89" s="124"/>
      <c r="H89" s="21"/>
      <c r="I89" s="21"/>
      <c r="J89" s="21"/>
      <c r="K89" s="21"/>
      <c r="L89" s="21"/>
      <c r="M89" s="21"/>
      <c r="N89" s="3"/>
      <c r="O89" s="3"/>
      <c r="P89" s="3"/>
      <c r="Q89" s="3"/>
      <c r="R89" s="3"/>
      <c r="S89" s="3"/>
      <c r="T89" s="3"/>
      <c r="U89" s="3"/>
      <c r="V89" s="3"/>
    </row>
    <row r="90" spans="1:22" ht="12.75">
      <c r="A90" s="76">
        <f>MAX(A85:A89)+1</f>
        <v>14</v>
      </c>
      <c r="B90" s="38" t="s">
        <v>121</v>
      </c>
      <c r="C90" s="121" t="s">
        <v>12</v>
      </c>
      <c r="D90" s="125">
        <v>20</v>
      </c>
      <c r="E90" s="126"/>
      <c r="F90" s="124">
        <f>D90*E90</f>
        <v>0</v>
      </c>
      <c r="H90" s="21"/>
      <c r="I90" s="21"/>
      <c r="J90" s="21"/>
      <c r="K90" s="21"/>
      <c r="L90" s="21"/>
      <c r="M90" s="21"/>
      <c r="N90" s="3"/>
      <c r="O90" s="3"/>
      <c r="P90" s="3"/>
      <c r="Q90" s="3"/>
      <c r="R90" s="3"/>
      <c r="S90" s="3"/>
      <c r="T90" s="3"/>
      <c r="U90" s="3"/>
      <c r="V90" s="3"/>
    </row>
    <row r="91" spans="1:22" ht="12.75">
      <c r="A91" s="76"/>
      <c r="B91" s="38"/>
      <c r="D91" s="125"/>
      <c r="E91" s="126"/>
      <c r="F91" s="124"/>
      <c r="H91" s="21"/>
      <c r="I91" s="21"/>
      <c r="J91" s="21"/>
      <c r="K91" s="21"/>
      <c r="L91" s="21"/>
      <c r="M91" s="21"/>
      <c r="N91" s="3"/>
      <c r="O91" s="3"/>
      <c r="P91" s="3"/>
      <c r="Q91" s="3"/>
      <c r="R91" s="3"/>
      <c r="S91" s="3"/>
      <c r="T91" s="3"/>
      <c r="U91" s="3"/>
      <c r="V91" s="3"/>
    </row>
    <row r="92" spans="1:22" ht="31.5" customHeight="1">
      <c r="A92" s="76">
        <f>MAX(A86:A90)+1</f>
        <v>15</v>
      </c>
      <c r="B92" s="38" t="s">
        <v>169</v>
      </c>
      <c r="C92" s="121" t="s">
        <v>12</v>
      </c>
      <c r="D92" s="125">
        <v>10</v>
      </c>
      <c r="E92" s="126"/>
      <c r="F92" s="124">
        <f>D92*E92</f>
        <v>0</v>
      </c>
      <c r="H92" s="21"/>
      <c r="I92" s="21"/>
      <c r="J92" s="21"/>
      <c r="K92" s="21"/>
      <c r="L92" s="21"/>
      <c r="M92" s="21"/>
      <c r="N92" s="3"/>
      <c r="O92" s="3"/>
      <c r="P92" s="3"/>
      <c r="Q92" s="3"/>
      <c r="R92" s="3"/>
      <c r="S92" s="3"/>
      <c r="T92" s="3"/>
      <c r="U92" s="3"/>
      <c r="V92" s="3"/>
    </row>
    <row r="93" spans="1:22" ht="12.75">
      <c r="A93" s="76"/>
      <c r="B93" s="38"/>
      <c r="D93" s="125"/>
      <c r="E93" s="126"/>
      <c r="F93" s="124"/>
      <c r="H93" s="21"/>
      <c r="I93" s="21"/>
      <c r="J93" s="21"/>
      <c r="K93" s="21"/>
      <c r="L93" s="21"/>
      <c r="M93" s="21"/>
      <c r="N93" s="3"/>
      <c r="O93" s="3"/>
      <c r="P93" s="3"/>
      <c r="Q93" s="3"/>
      <c r="R93" s="3"/>
      <c r="S93" s="3"/>
      <c r="T93" s="3"/>
      <c r="U93" s="3"/>
      <c r="V93" s="3"/>
    </row>
    <row r="94" spans="1:22" ht="31.5" customHeight="1">
      <c r="A94" s="76">
        <f>MAX(A88:A92)+1</f>
        <v>16</v>
      </c>
      <c r="B94" s="38" t="s">
        <v>170</v>
      </c>
      <c r="C94" s="121" t="s">
        <v>12</v>
      </c>
      <c r="D94" s="125">
        <v>2</v>
      </c>
      <c r="E94" s="126"/>
      <c r="F94" s="124">
        <f>D94*E94</f>
        <v>0</v>
      </c>
      <c r="H94" s="21"/>
      <c r="I94" s="21"/>
      <c r="J94" s="21"/>
      <c r="K94" s="21"/>
      <c r="L94" s="21"/>
      <c r="M94" s="21"/>
      <c r="N94" s="3"/>
      <c r="O94" s="3"/>
      <c r="P94" s="3"/>
      <c r="Q94" s="3"/>
      <c r="R94" s="3"/>
      <c r="S94" s="3"/>
      <c r="T94" s="3"/>
      <c r="U94" s="3"/>
      <c r="V94" s="3"/>
    </row>
    <row r="95" spans="1:22" ht="12.75">
      <c r="A95" s="76"/>
      <c r="B95" s="38"/>
      <c r="D95" s="125"/>
      <c r="E95" s="126"/>
      <c r="F95" s="124"/>
      <c r="H95" s="21"/>
      <c r="I95" s="21"/>
      <c r="J95" s="21"/>
      <c r="K95" s="21"/>
      <c r="L95" s="21"/>
      <c r="M95" s="21"/>
      <c r="N95" s="3"/>
      <c r="O95" s="3"/>
      <c r="P95" s="3"/>
      <c r="Q95" s="3"/>
      <c r="R95" s="3"/>
      <c r="S95" s="3"/>
      <c r="T95" s="3"/>
      <c r="U95" s="3"/>
      <c r="V95" s="3"/>
    </row>
    <row r="96" spans="1:22" ht="31.5" customHeight="1">
      <c r="A96" s="76">
        <f>MAX(A93:A95)+1</f>
        <v>17</v>
      </c>
      <c r="B96" s="38" t="s">
        <v>137</v>
      </c>
      <c r="C96" s="121" t="s">
        <v>6</v>
      </c>
      <c r="D96" s="125">
        <f>20*1.5*0.15</f>
        <v>4.5</v>
      </c>
      <c r="E96" s="126"/>
      <c r="F96" s="124">
        <f>D96*E96</f>
        <v>0</v>
      </c>
      <c r="H96" s="21"/>
      <c r="I96" s="21"/>
      <c r="J96" s="21"/>
      <c r="K96" s="21"/>
      <c r="L96" s="21"/>
      <c r="M96" s="21"/>
      <c r="N96" s="3"/>
      <c r="O96" s="3"/>
      <c r="P96" s="3"/>
      <c r="Q96" s="3"/>
      <c r="R96" s="3"/>
      <c r="S96" s="3"/>
      <c r="T96" s="3"/>
      <c r="U96" s="3"/>
      <c r="V96" s="3"/>
    </row>
    <row r="97" spans="1:22" ht="12.75">
      <c r="A97" s="76"/>
      <c r="B97" s="38"/>
      <c r="D97" s="125"/>
      <c r="E97" s="126"/>
      <c r="F97" s="124"/>
      <c r="H97" s="21"/>
      <c r="I97" s="21"/>
      <c r="J97" s="21"/>
      <c r="K97" s="21"/>
      <c r="L97" s="21"/>
      <c r="M97" s="21"/>
      <c r="N97" s="3"/>
      <c r="O97" s="3"/>
      <c r="P97" s="3"/>
      <c r="Q97" s="3"/>
      <c r="R97" s="3"/>
      <c r="S97" s="3"/>
      <c r="T97" s="3"/>
      <c r="U97" s="3"/>
      <c r="V97" s="3"/>
    </row>
    <row r="98" spans="1:22" ht="43.5" customHeight="1">
      <c r="A98" s="76">
        <f>MAX(A85:A97)+1</f>
        <v>18</v>
      </c>
      <c r="B98" s="38" t="s">
        <v>99</v>
      </c>
      <c r="C98" s="121" t="s">
        <v>1</v>
      </c>
      <c r="D98" s="125">
        <v>1</v>
      </c>
      <c r="E98" s="126"/>
      <c r="F98" s="124">
        <f>D98*E98</f>
        <v>0</v>
      </c>
      <c r="H98" s="21"/>
      <c r="I98" s="21"/>
      <c r="J98" s="21"/>
      <c r="K98" s="21"/>
      <c r="L98" s="21"/>
      <c r="M98" s="21"/>
      <c r="N98" s="3"/>
      <c r="O98" s="3"/>
      <c r="P98" s="3"/>
      <c r="Q98" s="3"/>
      <c r="R98" s="3"/>
      <c r="S98" s="3"/>
      <c r="T98" s="3"/>
      <c r="U98" s="3"/>
      <c r="V98" s="3"/>
    </row>
    <row r="99" spans="1:22" ht="12.75">
      <c r="A99" s="37"/>
      <c r="C99" s="37"/>
      <c r="D99" s="171"/>
      <c r="E99" s="126"/>
      <c r="F99" s="124"/>
      <c r="H99" s="21"/>
      <c r="I99" s="21"/>
      <c r="J99" s="21"/>
      <c r="K99" s="21"/>
      <c r="L99" s="21"/>
      <c r="M99" s="21"/>
      <c r="N99" s="3"/>
      <c r="O99" s="3"/>
      <c r="P99" s="3"/>
      <c r="Q99" s="3"/>
      <c r="R99" s="3"/>
      <c r="S99" s="3"/>
      <c r="T99" s="3"/>
      <c r="U99" s="3"/>
      <c r="V99" s="3"/>
    </row>
    <row r="100" spans="1:22" ht="84" customHeight="1">
      <c r="A100" s="76">
        <f>MAX(A87:A99)+1</f>
        <v>19</v>
      </c>
      <c r="B100" s="166" t="s">
        <v>124</v>
      </c>
      <c r="C100" s="121" t="s">
        <v>12</v>
      </c>
      <c r="D100" s="125">
        <f>11+40+25+12</f>
        <v>88</v>
      </c>
      <c r="E100" s="126"/>
      <c r="F100" s="124">
        <f>D100*E100</f>
        <v>0</v>
      </c>
      <c r="H100" s="21"/>
      <c r="I100" s="21"/>
      <c r="J100" s="21"/>
      <c r="K100" s="21"/>
      <c r="L100" s="21"/>
      <c r="M100" s="21"/>
      <c r="N100" s="3"/>
      <c r="O100" s="3"/>
      <c r="P100" s="3"/>
      <c r="Q100" s="3"/>
      <c r="R100" s="3"/>
      <c r="S100" s="3"/>
      <c r="T100" s="3"/>
      <c r="U100" s="3"/>
      <c r="V100" s="3"/>
    </row>
    <row r="101" spans="1:22" ht="13.5" thickBot="1">
      <c r="A101" s="78"/>
      <c r="B101" s="38"/>
      <c r="D101" s="125"/>
      <c r="E101" s="126"/>
      <c r="F101" s="124"/>
      <c r="H101" s="21"/>
      <c r="I101" s="21"/>
      <c r="J101" s="21"/>
      <c r="K101" s="21"/>
      <c r="L101" s="21"/>
      <c r="M101" s="21"/>
      <c r="N101" s="3"/>
      <c r="O101" s="3"/>
      <c r="P101" s="3"/>
      <c r="Q101" s="3"/>
      <c r="R101" s="3"/>
      <c r="S101" s="3"/>
      <c r="T101" s="3"/>
      <c r="U101" s="3"/>
      <c r="V101" s="3"/>
    </row>
    <row r="102" spans="1:22" ht="15" customHeight="1" thickBot="1" thickTop="1">
      <c r="A102" s="79" t="s">
        <v>93</v>
      </c>
      <c r="B102" s="80"/>
      <c r="C102" s="130"/>
      <c r="D102" s="131"/>
      <c r="E102" s="132"/>
      <c r="F102" s="133">
        <f>SUM(F60:F101)</f>
        <v>0</v>
      </c>
      <c r="H102" s="21"/>
      <c r="I102" s="21"/>
      <c r="J102" s="21"/>
      <c r="K102" s="21"/>
      <c r="L102" s="21"/>
      <c r="M102" s="21"/>
      <c r="N102" s="3"/>
      <c r="O102" s="3"/>
      <c r="P102" s="3"/>
      <c r="Q102" s="3"/>
      <c r="R102" s="3"/>
      <c r="S102" s="3"/>
      <c r="T102" s="3"/>
      <c r="U102" s="3"/>
      <c r="V102" s="3"/>
    </row>
    <row r="103" spans="1:22" ht="13.5" thickTop="1">
      <c r="A103" s="81"/>
      <c r="B103" s="82"/>
      <c r="C103" s="134"/>
      <c r="D103" s="135"/>
      <c r="E103" s="136"/>
      <c r="F103" s="137"/>
      <c r="H103" s="21"/>
      <c r="I103" s="21"/>
      <c r="J103" s="21"/>
      <c r="K103" s="21"/>
      <c r="L103" s="21"/>
      <c r="M103" s="21"/>
      <c r="N103" s="3"/>
      <c r="O103" s="3"/>
      <c r="P103" s="3"/>
      <c r="Q103" s="3"/>
      <c r="R103" s="3"/>
      <c r="S103" s="3"/>
      <c r="T103" s="3"/>
      <c r="U103" s="3"/>
      <c r="V103" s="3"/>
    </row>
    <row r="104" spans="1:22" ht="12.75">
      <c r="A104" s="83" t="s">
        <v>91</v>
      </c>
      <c r="B104" s="84" t="s">
        <v>152</v>
      </c>
      <c r="C104" s="138"/>
      <c r="D104" s="139"/>
      <c r="E104" s="140"/>
      <c r="F104" s="141"/>
      <c r="H104" s="21"/>
      <c r="I104" s="21"/>
      <c r="J104" s="21"/>
      <c r="K104" s="21"/>
      <c r="L104" s="21"/>
      <c r="M104" s="21"/>
      <c r="N104" s="3"/>
      <c r="O104" s="3"/>
      <c r="P104" s="3"/>
      <c r="Q104" s="3"/>
      <c r="R104" s="3"/>
      <c r="S104" s="3"/>
      <c r="T104" s="3"/>
      <c r="U104" s="3"/>
      <c r="V104" s="3"/>
    </row>
    <row r="105" spans="1:22" ht="12.75">
      <c r="A105" s="186"/>
      <c r="B105" s="187"/>
      <c r="C105" s="161"/>
      <c r="D105" s="188"/>
      <c r="E105" s="189"/>
      <c r="F105" s="190"/>
      <c r="H105" s="21"/>
      <c r="I105" s="21"/>
      <c r="J105" s="21"/>
      <c r="K105" s="21"/>
      <c r="L105" s="21"/>
      <c r="M105" s="21"/>
      <c r="N105" s="3"/>
      <c r="O105" s="3"/>
      <c r="P105" s="3"/>
      <c r="Q105" s="3"/>
      <c r="R105" s="3"/>
      <c r="S105" s="3"/>
      <c r="T105" s="3"/>
      <c r="U105" s="3"/>
      <c r="V105" s="3"/>
    </row>
    <row r="106" spans="1:22" ht="81.75" customHeight="1">
      <c r="A106" s="36">
        <v>1</v>
      </c>
      <c r="B106" s="38" t="s">
        <v>125</v>
      </c>
      <c r="C106" s="121" t="s">
        <v>0</v>
      </c>
      <c r="D106" s="171">
        <f>I17</f>
        <v>8.25</v>
      </c>
      <c r="E106" s="126"/>
      <c r="F106" s="124">
        <f>D106*E106</f>
        <v>0</v>
      </c>
      <c r="H106" s="21"/>
      <c r="I106" s="21"/>
      <c r="J106" s="21"/>
      <c r="K106" s="21"/>
      <c r="L106" s="21"/>
      <c r="M106" s="21"/>
      <c r="N106" s="3"/>
      <c r="O106" s="3"/>
      <c r="P106" s="3"/>
      <c r="Q106" s="3"/>
      <c r="R106" s="3"/>
      <c r="S106" s="3"/>
      <c r="T106" s="3"/>
      <c r="U106" s="3"/>
      <c r="V106" s="3"/>
    </row>
    <row r="107" spans="1:22" ht="12.75">
      <c r="A107" s="76"/>
      <c r="B107" s="38"/>
      <c r="D107" s="171"/>
      <c r="E107" s="126"/>
      <c r="F107" s="124"/>
      <c r="H107" s="21"/>
      <c r="I107" s="21"/>
      <c r="J107" s="21"/>
      <c r="K107" s="21"/>
      <c r="L107" s="21"/>
      <c r="M107" s="21"/>
      <c r="N107" s="3"/>
      <c r="O107" s="3"/>
      <c r="P107" s="3"/>
      <c r="Q107" s="3"/>
      <c r="R107" s="3"/>
      <c r="S107" s="3"/>
      <c r="T107" s="3"/>
      <c r="U107" s="3"/>
      <c r="V107" s="3"/>
    </row>
    <row r="108" spans="1:22" ht="83.25" customHeight="1">
      <c r="A108" s="76">
        <f>MAX(A105:A107)+1</f>
        <v>2</v>
      </c>
      <c r="B108" s="38" t="s">
        <v>62</v>
      </c>
      <c r="D108" s="121"/>
      <c r="E108" s="121"/>
      <c r="H108" s="21"/>
      <c r="I108" s="21"/>
      <c r="J108" s="21"/>
      <c r="K108" s="21"/>
      <c r="L108" s="21"/>
      <c r="M108" s="21"/>
      <c r="N108" s="3"/>
      <c r="O108" s="3"/>
      <c r="P108" s="3"/>
      <c r="Q108" s="3"/>
      <c r="R108" s="3"/>
      <c r="S108" s="3"/>
      <c r="T108" s="3"/>
      <c r="U108" s="3"/>
      <c r="V108" s="3"/>
    </row>
    <row r="109" spans="1:22" ht="15" customHeight="1">
      <c r="A109" s="76"/>
      <c r="B109" s="85" t="s">
        <v>129</v>
      </c>
      <c r="C109" s="121" t="s">
        <v>0</v>
      </c>
      <c r="D109" s="171">
        <f>0.98*(I16+J16)*0.3</f>
        <v>112.73135999999998</v>
      </c>
      <c r="E109" s="126"/>
      <c r="F109" s="124">
        <f>D109*E109</f>
        <v>0</v>
      </c>
      <c r="H109" s="21"/>
      <c r="I109" s="21"/>
      <c r="J109" s="21"/>
      <c r="K109" s="21"/>
      <c r="L109" s="21"/>
      <c r="M109" s="21"/>
      <c r="N109" s="3"/>
      <c r="O109" s="3"/>
      <c r="P109" s="3"/>
      <c r="Q109" s="3"/>
      <c r="R109" s="3"/>
      <c r="S109" s="3"/>
      <c r="T109" s="3"/>
      <c r="U109" s="3"/>
      <c r="V109" s="3"/>
    </row>
    <row r="110" spans="1:22" ht="15" customHeight="1">
      <c r="A110" s="78"/>
      <c r="B110" s="85" t="s">
        <v>63</v>
      </c>
      <c r="C110" s="121" t="s">
        <v>0</v>
      </c>
      <c r="D110" s="171">
        <f>0.98*(I16+J16)*0.55</f>
        <v>206.67416</v>
      </c>
      <c r="E110" s="126"/>
      <c r="F110" s="124">
        <f>D110*E110</f>
        <v>0</v>
      </c>
      <c r="H110" s="21"/>
      <c r="I110" s="21"/>
      <c r="J110" s="21"/>
      <c r="K110" s="21"/>
      <c r="L110" s="21"/>
      <c r="M110" s="21"/>
      <c r="N110" s="3"/>
      <c r="O110" s="3"/>
      <c r="P110" s="3"/>
      <c r="Q110" s="3"/>
      <c r="R110" s="3"/>
      <c r="S110" s="3"/>
      <c r="T110" s="3"/>
      <c r="U110" s="3"/>
      <c r="V110" s="3"/>
    </row>
    <row r="111" spans="1:22" ht="15" customHeight="1">
      <c r="A111" s="78"/>
      <c r="B111" s="85" t="s">
        <v>130</v>
      </c>
      <c r="C111" s="121" t="s">
        <v>0</v>
      </c>
      <c r="D111" s="171">
        <f>0.98*(I16+J16)*0.15</f>
        <v>56.36567999999999</v>
      </c>
      <c r="E111" s="126"/>
      <c r="F111" s="124">
        <f>D111*E111</f>
        <v>0</v>
      </c>
      <c r="H111" s="21"/>
      <c r="I111" s="21"/>
      <c r="J111" s="21"/>
      <c r="K111" s="21"/>
      <c r="L111" s="21"/>
      <c r="M111" s="21"/>
      <c r="N111" s="3"/>
      <c r="O111" s="3"/>
      <c r="P111" s="3"/>
      <c r="Q111" s="3"/>
      <c r="R111" s="3"/>
      <c r="S111" s="3"/>
      <c r="T111" s="3"/>
      <c r="U111" s="3"/>
      <c r="V111" s="3"/>
    </row>
    <row r="112" spans="1:22" ht="15" customHeight="1">
      <c r="A112" s="76"/>
      <c r="B112" s="38"/>
      <c r="D112" s="171"/>
      <c r="E112" s="126"/>
      <c r="F112" s="124"/>
      <c r="H112" s="21"/>
      <c r="I112" s="21"/>
      <c r="J112" s="21"/>
      <c r="K112" s="21"/>
      <c r="L112" s="21"/>
      <c r="M112" s="21"/>
      <c r="N112" s="3"/>
      <c r="O112" s="3"/>
      <c r="P112" s="3"/>
      <c r="Q112" s="3"/>
      <c r="R112" s="3"/>
      <c r="S112" s="3"/>
      <c r="T112" s="3"/>
      <c r="U112" s="3"/>
      <c r="V112" s="3"/>
    </row>
    <row r="113" spans="1:22" ht="91.5" customHeight="1">
      <c r="A113" s="76">
        <f>MAX(A107:A112)+1</f>
        <v>3</v>
      </c>
      <c r="B113" s="38" t="s">
        <v>64</v>
      </c>
      <c r="D113" s="121"/>
      <c r="E113" s="121"/>
      <c r="H113" s="21"/>
      <c r="I113" s="21"/>
      <c r="J113" s="21"/>
      <c r="K113" s="21"/>
      <c r="L113" s="21"/>
      <c r="M113" s="21"/>
      <c r="N113" s="3"/>
      <c r="O113" s="3"/>
      <c r="P113" s="3"/>
      <c r="Q113" s="3"/>
      <c r="R113" s="3"/>
      <c r="S113" s="3"/>
      <c r="T113" s="3"/>
      <c r="U113" s="3"/>
      <c r="V113" s="3"/>
    </row>
    <row r="114" spans="1:22" ht="15" customHeight="1">
      <c r="A114" s="76"/>
      <c r="B114" s="85" t="s">
        <v>65</v>
      </c>
      <c r="C114" s="121" t="s">
        <v>0</v>
      </c>
      <c r="D114" s="171">
        <f>0.02*(I16+J16)*0.5</f>
        <v>3.8344</v>
      </c>
      <c r="E114" s="126"/>
      <c r="F114" s="124">
        <f>D114*E114</f>
        <v>0</v>
      </c>
      <c r="H114" s="21"/>
      <c r="I114" s="21"/>
      <c r="J114" s="21"/>
      <c r="K114" s="21"/>
      <c r="L114" s="21"/>
      <c r="M114" s="21"/>
      <c r="N114" s="3"/>
      <c r="O114" s="3"/>
      <c r="P114" s="3"/>
      <c r="Q114" s="3"/>
      <c r="R114" s="3"/>
      <c r="S114" s="3"/>
      <c r="T114" s="3"/>
      <c r="U114" s="3"/>
      <c r="V114" s="3"/>
    </row>
    <row r="115" spans="1:22" ht="15" customHeight="1">
      <c r="A115" s="78"/>
      <c r="B115" s="85" t="s">
        <v>66</v>
      </c>
      <c r="C115" s="121" t="s">
        <v>0</v>
      </c>
      <c r="D115" s="171">
        <f>0.02*(I16+J16)*0.5</f>
        <v>3.8344</v>
      </c>
      <c r="E115" s="126"/>
      <c r="F115" s="124">
        <f>D115*E115</f>
        <v>0</v>
      </c>
      <c r="H115" s="21"/>
      <c r="I115" s="21"/>
      <c r="J115" s="21"/>
      <c r="K115" s="21"/>
      <c r="L115" s="21"/>
      <c r="M115" s="21"/>
      <c r="N115" s="3"/>
      <c r="O115" s="3"/>
      <c r="P115" s="3"/>
      <c r="Q115" s="3"/>
      <c r="R115" s="3"/>
      <c r="S115" s="3"/>
      <c r="T115" s="3"/>
      <c r="U115" s="3"/>
      <c r="V115" s="3"/>
    </row>
    <row r="116" spans="1:22" ht="15" customHeight="1">
      <c r="A116" s="76"/>
      <c r="B116" s="85"/>
      <c r="D116" s="171"/>
      <c r="E116" s="126"/>
      <c r="F116" s="124"/>
      <c r="H116" s="21"/>
      <c r="I116" s="21"/>
      <c r="J116" s="21"/>
      <c r="K116" s="21"/>
      <c r="L116" s="21"/>
      <c r="M116" s="21"/>
      <c r="N116" s="3"/>
      <c r="O116" s="3"/>
      <c r="P116" s="3"/>
      <c r="Q116" s="3"/>
      <c r="R116" s="3"/>
      <c r="S116" s="3"/>
      <c r="T116" s="3"/>
      <c r="U116" s="3"/>
      <c r="V116" s="3"/>
    </row>
    <row r="117" spans="1:22" ht="63" customHeight="1">
      <c r="A117" s="76">
        <f>MAX(A112:A116)+1</f>
        <v>4</v>
      </c>
      <c r="B117" s="86" t="s">
        <v>67</v>
      </c>
      <c r="C117" s="121" t="s">
        <v>0</v>
      </c>
      <c r="D117" s="171">
        <f>I29+J29</f>
        <v>77.4008</v>
      </c>
      <c r="E117" s="126"/>
      <c r="F117" s="124">
        <f>D117*E117</f>
        <v>0</v>
      </c>
      <c r="H117" s="21"/>
      <c r="I117" s="21"/>
      <c r="J117" s="21"/>
      <c r="K117" s="21"/>
      <c r="L117" s="21"/>
      <c r="M117" s="21"/>
      <c r="N117" s="3"/>
      <c r="O117" s="3"/>
      <c r="P117" s="3"/>
      <c r="Q117" s="3"/>
      <c r="R117" s="3"/>
      <c r="S117" s="3"/>
      <c r="T117" s="3"/>
      <c r="U117" s="3"/>
      <c r="V117" s="3"/>
    </row>
    <row r="118" spans="1:22" ht="12.75">
      <c r="A118" s="76"/>
      <c r="B118" s="39"/>
      <c r="D118" s="171"/>
      <c r="E118" s="126"/>
      <c r="F118" s="124"/>
      <c r="H118" s="21"/>
      <c r="I118" s="21"/>
      <c r="J118" s="21"/>
      <c r="K118" s="21"/>
      <c r="L118" s="21"/>
      <c r="M118" s="21"/>
      <c r="N118" s="3"/>
      <c r="O118" s="3"/>
      <c r="P118" s="3"/>
      <c r="Q118" s="3"/>
      <c r="R118" s="3"/>
      <c r="S118" s="3"/>
      <c r="T118" s="3"/>
      <c r="U118" s="3"/>
      <c r="V118" s="3"/>
    </row>
    <row r="119" spans="1:22" ht="75" customHeight="1">
      <c r="A119" s="76">
        <f>MAX(A113:A118)+1</f>
        <v>5</v>
      </c>
      <c r="B119" s="38" t="s">
        <v>131</v>
      </c>
      <c r="C119" s="121" t="s">
        <v>9</v>
      </c>
      <c r="D119" s="171">
        <f>(40)*1.5*2</f>
        <v>120</v>
      </c>
      <c r="E119" s="126"/>
      <c r="F119" s="124">
        <f>D119*E119</f>
        <v>0</v>
      </c>
      <c r="H119" s="21"/>
      <c r="I119" s="21"/>
      <c r="J119" s="21"/>
      <c r="K119" s="21"/>
      <c r="L119" s="21"/>
      <c r="M119" s="21"/>
      <c r="N119" s="3"/>
      <c r="O119" s="3"/>
      <c r="P119" s="3"/>
      <c r="Q119" s="3"/>
      <c r="R119" s="3"/>
      <c r="S119" s="3"/>
      <c r="T119" s="3"/>
      <c r="U119" s="3"/>
      <c r="V119" s="3"/>
    </row>
    <row r="120" spans="1:22" ht="12.75">
      <c r="A120" s="76"/>
      <c r="B120" s="39"/>
      <c r="D120" s="171"/>
      <c r="E120" s="126"/>
      <c r="F120" s="124"/>
      <c r="H120" s="21"/>
      <c r="I120" s="21"/>
      <c r="J120" s="21"/>
      <c r="K120" s="21"/>
      <c r="L120" s="21"/>
      <c r="M120" s="21"/>
      <c r="N120" s="3"/>
      <c r="O120" s="3"/>
      <c r="P120" s="3"/>
      <c r="Q120" s="3"/>
      <c r="R120" s="3"/>
      <c r="S120" s="3"/>
      <c r="T120" s="3"/>
      <c r="U120" s="3"/>
      <c r="V120" s="3"/>
    </row>
    <row r="121" spans="1:22" ht="31.5" customHeight="1">
      <c r="A121" s="76">
        <f>MAX(A116:A120)+1</f>
        <v>6</v>
      </c>
      <c r="B121" s="38" t="s">
        <v>31</v>
      </c>
      <c r="C121" s="121" t="s">
        <v>9</v>
      </c>
      <c r="D121" s="177">
        <f>(I20*0.8)*1.1</f>
        <v>86.24000000000001</v>
      </c>
      <c r="E121" s="126"/>
      <c r="F121" s="124">
        <f>D121*E121</f>
        <v>0</v>
      </c>
      <c r="H121" s="21"/>
      <c r="I121" s="21"/>
      <c r="J121" s="21"/>
      <c r="K121" s="21"/>
      <c r="L121" s="21"/>
      <c r="M121" s="21"/>
      <c r="N121" s="3"/>
      <c r="O121" s="3"/>
      <c r="P121" s="3"/>
      <c r="Q121" s="3"/>
      <c r="R121" s="3"/>
      <c r="S121" s="3"/>
      <c r="T121" s="3"/>
      <c r="U121" s="3"/>
      <c r="V121" s="3"/>
    </row>
    <row r="122" spans="1:22" ht="12.75">
      <c r="A122" s="76"/>
      <c r="B122" s="39"/>
      <c r="D122" s="171"/>
      <c r="E122" s="126"/>
      <c r="F122" s="124"/>
      <c r="H122" s="21"/>
      <c r="I122" s="21"/>
      <c r="J122" s="21"/>
      <c r="K122" s="21"/>
      <c r="L122" s="21"/>
      <c r="M122" s="21"/>
      <c r="N122" s="3"/>
      <c r="O122" s="3"/>
      <c r="P122" s="3"/>
      <c r="Q122" s="3"/>
      <c r="R122" s="3"/>
      <c r="S122" s="3"/>
      <c r="T122" s="3"/>
      <c r="U122" s="3"/>
      <c r="V122" s="3"/>
    </row>
    <row r="123" spans="1:22" ht="61.5" customHeight="1">
      <c r="A123" s="76">
        <f>MAX(A117:A122)+1</f>
        <v>7</v>
      </c>
      <c r="B123" s="38" t="s">
        <v>142</v>
      </c>
      <c r="C123" s="121" t="s">
        <v>0</v>
      </c>
      <c r="D123" s="171">
        <f>I22+J22</f>
        <v>10.976</v>
      </c>
      <c r="E123" s="126"/>
      <c r="F123" s="124">
        <f>D123*E123</f>
        <v>0</v>
      </c>
      <c r="H123" s="21"/>
      <c r="I123" s="21"/>
      <c r="J123" s="21"/>
      <c r="K123" s="21"/>
      <c r="L123" s="21"/>
      <c r="M123" s="21"/>
      <c r="N123" s="3"/>
      <c r="O123" s="3"/>
      <c r="P123" s="3"/>
      <c r="Q123" s="3"/>
      <c r="R123" s="3"/>
      <c r="S123" s="3"/>
      <c r="T123" s="3"/>
      <c r="U123" s="3"/>
      <c r="V123" s="3"/>
    </row>
    <row r="124" spans="1:22" ht="12.75">
      <c r="A124" s="76"/>
      <c r="B124" s="38"/>
      <c r="D124" s="171"/>
      <c r="E124" s="126"/>
      <c r="F124" s="124"/>
      <c r="H124" s="21"/>
      <c r="I124" s="21"/>
      <c r="J124" s="21"/>
      <c r="K124" s="21"/>
      <c r="L124" s="21"/>
      <c r="M124" s="21"/>
      <c r="N124" s="3"/>
      <c r="O124" s="3"/>
      <c r="P124" s="3"/>
      <c r="Q124" s="3"/>
      <c r="R124" s="3"/>
      <c r="S124" s="3"/>
      <c r="T124" s="3"/>
      <c r="U124" s="3"/>
      <c r="V124" s="3"/>
    </row>
    <row r="125" spans="1:22" ht="102.75" customHeight="1">
      <c r="A125" s="76">
        <f>MAX(A120:A124)+1</f>
        <v>8</v>
      </c>
      <c r="B125" s="38" t="s">
        <v>71</v>
      </c>
      <c r="C125" s="121" t="s">
        <v>0</v>
      </c>
      <c r="D125" s="171">
        <f>I27</f>
        <v>54.830349999999996</v>
      </c>
      <c r="E125" s="126"/>
      <c r="F125" s="124">
        <f>D125*E125</f>
        <v>0</v>
      </c>
      <c r="H125" s="21"/>
      <c r="I125" s="21"/>
      <c r="J125" s="21"/>
      <c r="K125" s="21"/>
      <c r="L125" s="21"/>
      <c r="M125" s="21"/>
      <c r="N125" s="3"/>
      <c r="O125" s="3"/>
      <c r="P125" s="3"/>
      <c r="Q125" s="3"/>
      <c r="R125" s="3"/>
      <c r="S125" s="3"/>
      <c r="T125" s="3"/>
      <c r="U125" s="3"/>
      <c r="V125" s="3"/>
    </row>
    <row r="126" spans="1:22" ht="12.75">
      <c r="A126" s="76"/>
      <c r="B126" s="39"/>
      <c r="D126" s="171"/>
      <c r="E126" s="126"/>
      <c r="F126" s="124"/>
      <c r="H126" s="21"/>
      <c r="I126" s="21"/>
      <c r="J126" s="21"/>
      <c r="K126" s="21"/>
      <c r="L126" s="21"/>
      <c r="M126" s="21"/>
      <c r="N126" s="3"/>
      <c r="O126" s="3"/>
      <c r="P126" s="3"/>
      <c r="Q126" s="3"/>
      <c r="R126" s="3"/>
      <c r="S126" s="3"/>
      <c r="T126" s="3"/>
      <c r="U126" s="3"/>
      <c r="V126" s="3"/>
    </row>
    <row r="127" spans="1:22" ht="83.25" customHeight="1">
      <c r="A127" s="76">
        <f>MAX(A121:A126)+1</f>
        <v>9</v>
      </c>
      <c r="B127" s="38" t="s">
        <v>72</v>
      </c>
      <c r="C127" s="121" t="s">
        <v>0</v>
      </c>
      <c r="D127" s="171">
        <f>I28+J28-D129</f>
        <v>84.03920000000002</v>
      </c>
      <c r="E127" s="126"/>
      <c r="F127" s="124">
        <f>D127*E127</f>
        <v>0</v>
      </c>
      <c r="H127" s="21"/>
      <c r="I127" s="21"/>
      <c r="J127" s="21"/>
      <c r="K127" s="21"/>
      <c r="L127" s="21"/>
      <c r="M127" s="21"/>
      <c r="N127" s="3"/>
      <c r="O127" s="3"/>
      <c r="P127" s="3"/>
      <c r="Q127" s="3"/>
      <c r="R127" s="3"/>
      <c r="S127" s="3"/>
      <c r="T127" s="3"/>
      <c r="U127" s="3"/>
      <c r="V127" s="3"/>
    </row>
    <row r="128" spans="1:22" ht="12.75">
      <c r="A128" s="76"/>
      <c r="B128" s="38"/>
      <c r="D128" s="171"/>
      <c r="E128" s="126"/>
      <c r="F128" s="124"/>
      <c r="H128" s="21"/>
      <c r="I128" s="21"/>
      <c r="J128" s="21"/>
      <c r="K128" s="21"/>
      <c r="L128" s="21"/>
      <c r="M128" s="21"/>
      <c r="N128" s="3"/>
      <c r="O128" s="3"/>
      <c r="P128" s="3"/>
      <c r="Q128" s="3"/>
      <c r="R128" s="3"/>
      <c r="S128" s="3"/>
      <c r="T128" s="3"/>
      <c r="U128" s="3"/>
      <c r="V128" s="3"/>
    </row>
    <row r="129" spans="1:22" ht="30.75" customHeight="1">
      <c r="A129" s="76">
        <f>MAX(A127:A128)+1</f>
        <v>10</v>
      </c>
      <c r="B129" s="90" t="s">
        <v>73</v>
      </c>
      <c r="C129" s="121" t="s">
        <v>0</v>
      </c>
      <c r="D129" s="171">
        <f>(20*0.7*1.2)</f>
        <v>16.8</v>
      </c>
      <c r="E129" s="126"/>
      <c r="F129" s="124">
        <f>D129*E129</f>
        <v>0</v>
      </c>
      <c r="H129" s="21"/>
      <c r="I129" s="21"/>
      <c r="J129" s="21"/>
      <c r="K129" s="21"/>
      <c r="L129" s="21"/>
      <c r="M129" s="21"/>
      <c r="N129" s="3"/>
      <c r="O129" s="3"/>
      <c r="P129" s="3"/>
      <c r="Q129" s="3"/>
      <c r="R129" s="3"/>
      <c r="S129" s="3"/>
      <c r="T129" s="3"/>
      <c r="U129" s="3"/>
      <c r="V129" s="3"/>
    </row>
    <row r="130" spans="1:22" ht="12.75">
      <c r="A130" s="76"/>
      <c r="B130" s="39"/>
      <c r="D130" s="171"/>
      <c r="E130" s="126"/>
      <c r="F130" s="124"/>
      <c r="H130" s="21"/>
      <c r="I130" s="21"/>
      <c r="J130" s="21"/>
      <c r="K130" s="21"/>
      <c r="L130" s="21"/>
      <c r="M130" s="21"/>
      <c r="N130" s="3"/>
      <c r="O130" s="3"/>
      <c r="P130" s="3"/>
      <c r="Q130" s="3"/>
      <c r="R130" s="3"/>
      <c r="S130" s="3"/>
      <c r="T130" s="3"/>
      <c r="U130" s="3"/>
      <c r="V130" s="3"/>
    </row>
    <row r="131" spans="1:22" ht="61.5" customHeight="1">
      <c r="A131" s="76">
        <f>MAX(A127:A129)+1</f>
        <v>11</v>
      </c>
      <c r="B131" s="165" t="s">
        <v>105</v>
      </c>
      <c r="C131" s="121" t="s">
        <v>0</v>
      </c>
      <c r="D131" s="171">
        <f>D106</f>
        <v>8.25</v>
      </c>
      <c r="E131" s="126"/>
      <c r="F131" s="124">
        <f>D131*E131</f>
        <v>0</v>
      </c>
      <c r="H131" s="21"/>
      <c r="I131" s="21"/>
      <c r="J131" s="21"/>
      <c r="K131" s="21"/>
      <c r="L131" s="21"/>
      <c r="M131" s="21"/>
      <c r="N131" s="3"/>
      <c r="O131" s="3"/>
      <c r="P131" s="3"/>
      <c r="Q131" s="3"/>
      <c r="R131" s="3"/>
      <c r="S131" s="3"/>
      <c r="T131" s="3"/>
      <c r="U131" s="3"/>
      <c r="V131" s="3"/>
    </row>
    <row r="132" spans="1:22" ht="12.75">
      <c r="A132" s="76"/>
      <c r="B132" s="38"/>
      <c r="D132" s="171"/>
      <c r="E132" s="126"/>
      <c r="F132" s="124"/>
      <c r="H132" s="21"/>
      <c r="I132" s="21"/>
      <c r="J132" s="21"/>
      <c r="K132" s="21"/>
      <c r="L132" s="21"/>
      <c r="M132" s="21"/>
      <c r="N132" s="3"/>
      <c r="O132" s="3"/>
      <c r="P132" s="3"/>
      <c r="Q132" s="3"/>
      <c r="R132" s="3"/>
      <c r="S132" s="3"/>
      <c r="T132" s="3"/>
      <c r="U132" s="3"/>
      <c r="V132" s="3"/>
    </row>
    <row r="133" spans="1:22" ht="71.25" customHeight="1">
      <c r="A133" s="76">
        <f>MAX(A129:A132)+1</f>
        <v>12</v>
      </c>
      <c r="B133" s="38" t="s">
        <v>74</v>
      </c>
      <c r="C133" s="121" t="s">
        <v>27</v>
      </c>
      <c r="D133" s="171">
        <v>10</v>
      </c>
      <c r="E133" s="126"/>
      <c r="F133" s="124">
        <f>D133*E133</f>
        <v>0</v>
      </c>
      <c r="H133" s="21"/>
      <c r="I133" s="21"/>
      <c r="J133" s="21"/>
      <c r="K133" s="21"/>
      <c r="L133" s="21"/>
      <c r="M133" s="21"/>
      <c r="N133" s="3"/>
      <c r="O133" s="3"/>
      <c r="P133" s="3"/>
      <c r="Q133" s="3"/>
      <c r="R133" s="3"/>
      <c r="S133" s="3"/>
      <c r="T133" s="3"/>
      <c r="U133" s="3"/>
      <c r="V133" s="3"/>
    </row>
    <row r="134" spans="1:22" ht="12.75">
      <c r="A134" s="76"/>
      <c r="B134" s="38"/>
      <c r="D134" s="171"/>
      <c r="E134" s="126"/>
      <c r="F134" s="124"/>
      <c r="H134" s="21"/>
      <c r="I134" s="21"/>
      <c r="J134" s="21"/>
      <c r="K134" s="21"/>
      <c r="L134" s="21"/>
      <c r="M134" s="21"/>
      <c r="N134" s="3"/>
      <c r="O134" s="3"/>
      <c r="P134" s="3"/>
      <c r="Q134" s="3"/>
      <c r="R134" s="3"/>
      <c r="S134" s="3"/>
      <c r="T134" s="3"/>
      <c r="U134" s="3"/>
      <c r="V134" s="3"/>
    </row>
    <row r="135" spans="1:22" ht="31.5" customHeight="1">
      <c r="A135" s="76">
        <f>MAX(A130:A134)+1</f>
        <v>13</v>
      </c>
      <c r="B135" s="38" t="s">
        <v>76</v>
      </c>
      <c r="C135" s="121" t="s">
        <v>6</v>
      </c>
      <c r="D135" s="171">
        <f>D64+28*2</f>
        <v>154</v>
      </c>
      <c r="E135" s="126"/>
      <c r="F135" s="124">
        <f>D135*E135</f>
        <v>0</v>
      </c>
      <c r="H135" s="21"/>
      <c r="I135" s="21"/>
      <c r="J135" s="21"/>
      <c r="K135" s="21"/>
      <c r="L135" s="21"/>
      <c r="M135" s="21"/>
      <c r="N135" s="3"/>
      <c r="O135" s="3"/>
      <c r="P135" s="3"/>
      <c r="Q135" s="3"/>
      <c r="R135" s="3"/>
      <c r="S135" s="3"/>
      <c r="T135" s="3"/>
      <c r="U135" s="3"/>
      <c r="V135" s="3"/>
    </row>
    <row r="136" spans="1:22" ht="13.5" thickBot="1">
      <c r="A136" s="191"/>
      <c r="B136" s="40"/>
      <c r="C136" s="150"/>
      <c r="D136" s="192"/>
      <c r="E136" s="152"/>
      <c r="F136" s="153"/>
      <c r="H136" s="21"/>
      <c r="I136" s="21"/>
      <c r="J136" s="21"/>
      <c r="K136" s="21"/>
      <c r="L136" s="21"/>
      <c r="M136" s="21"/>
      <c r="N136" s="3"/>
      <c r="O136" s="3"/>
      <c r="P136" s="3"/>
      <c r="Q136" s="3"/>
      <c r="R136" s="3"/>
      <c r="S136" s="3"/>
      <c r="T136" s="3"/>
      <c r="U136" s="3"/>
      <c r="V136" s="3"/>
    </row>
    <row r="137" spans="1:22" ht="15" customHeight="1" thickBot="1" thickTop="1">
      <c r="A137" s="180" t="s">
        <v>150</v>
      </c>
      <c r="B137" s="181"/>
      <c r="C137" s="182"/>
      <c r="D137" s="183"/>
      <c r="E137" s="184"/>
      <c r="F137" s="185">
        <f>SUM(F105:F136)</f>
        <v>0</v>
      </c>
      <c r="H137" s="21"/>
      <c r="I137" s="21"/>
      <c r="J137" s="21"/>
      <c r="K137" s="21"/>
      <c r="L137" s="21"/>
      <c r="M137" s="21"/>
      <c r="N137" s="3"/>
      <c r="O137" s="3"/>
      <c r="P137" s="3"/>
      <c r="Q137" s="3"/>
      <c r="R137" s="3"/>
      <c r="S137" s="3"/>
      <c r="T137" s="3"/>
      <c r="U137" s="3"/>
      <c r="V137" s="3"/>
    </row>
    <row r="138" spans="1:22" ht="13.5" thickTop="1">
      <c r="A138" s="221"/>
      <c r="B138" s="82"/>
      <c r="C138" s="134"/>
      <c r="D138" s="135"/>
      <c r="E138" s="136"/>
      <c r="F138" s="137"/>
      <c r="H138" s="21"/>
      <c r="I138" s="21"/>
      <c r="J138" s="21"/>
      <c r="K138" s="21"/>
      <c r="L138" s="21"/>
      <c r="M138" s="21"/>
      <c r="N138" s="3"/>
      <c r="O138" s="3"/>
      <c r="P138" s="3"/>
      <c r="Q138" s="3"/>
      <c r="R138" s="3"/>
      <c r="S138" s="3"/>
      <c r="T138" s="3"/>
      <c r="U138" s="3"/>
      <c r="V138" s="3"/>
    </row>
    <row r="139" spans="1:22" ht="12.75">
      <c r="A139" s="83" t="s">
        <v>92</v>
      </c>
      <c r="B139" s="84" t="s">
        <v>153</v>
      </c>
      <c r="C139" s="138"/>
      <c r="D139" s="139"/>
      <c r="E139" s="140"/>
      <c r="F139" s="141"/>
      <c r="H139" s="21"/>
      <c r="I139" s="21"/>
      <c r="J139" s="21"/>
      <c r="K139" s="21"/>
      <c r="L139" s="21"/>
      <c r="M139" s="21"/>
      <c r="N139" s="3"/>
      <c r="O139" s="3"/>
      <c r="P139" s="3"/>
      <c r="Q139" s="3"/>
      <c r="R139" s="3"/>
      <c r="S139" s="3"/>
      <c r="T139" s="3"/>
      <c r="U139" s="3"/>
      <c r="V139" s="3"/>
    </row>
    <row r="140" spans="1:22" ht="12.75">
      <c r="A140" s="186"/>
      <c r="B140" s="193"/>
      <c r="C140" s="161"/>
      <c r="D140" s="188"/>
      <c r="E140" s="189"/>
      <c r="F140" s="190"/>
      <c r="H140" s="21"/>
      <c r="I140" s="21"/>
      <c r="J140" s="21"/>
      <c r="K140" s="21"/>
      <c r="L140" s="21"/>
      <c r="M140" s="21"/>
      <c r="N140" s="3"/>
      <c r="O140" s="3"/>
      <c r="P140" s="3"/>
      <c r="Q140" s="3"/>
      <c r="R140" s="3"/>
      <c r="S140" s="3"/>
      <c r="T140" s="3"/>
      <c r="U140" s="3"/>
      <c r="V140" s="3"/>
    </row>
    <row r="141" spans="1:22" ht="44.25" customHeight="1">
      <c r="A141" s="76">
        <v>1</v>
      </c>
      <c r="B141" s="194" t="s">
        <v>85</v>
      </c>
      <c r="C141" s="121" t="s">
        <v>1</v>
      </c>
      <c r="D141" s="171">
        <f>27*2</f>
        <v>54</v>
      </c>
      <c r="E141" s="126"/>
      <c r="F141" s="124">
        <f>D141*E141</f>
        <v>0</v>
      </c>
      <c r="H141" s="21"/>
      <c r="I141" s="21"/>
      <c r="J141" s="21"/>
      <c r="K141" s="21"/>
      <c r="L141" s="21"/>
      <c r="M141" s="21"/>
      <c r="N141" s="3"/>
      <c r="O141" s="3"/>
      <c r="P141" s="3"/>
      <c r="Q141" s="3"/>
      <c r="R141" s="3"/>
      <c r="S141" s="3"/>
      <c r="T141" s="3"/>
      <c r="U141" s="3"/>
      <c r="V141" s="3"/>
    </row>
    <row r="142" spans="1:22" ht="12.75">
      <c r="A142" s="76"/>
      <c r="B142" s="38"/>
      <c r="D142" s="171"/>
      <c r="E142" s="126"/>
      <c r="F142" s="124"/>
      <c r="H142" s="21"/>
      <c r="I142" s="21"/>
      <c r="J142" s="21"/>
      <c r="K142" s="21"/>
      <c r="L142" s="21"/>
      <c r="M142" s="21"/>
      <c r="N142" s="3"/>
      <c r="O142" s="3"/>
      <c r="P142" s="3"/>
      <c r="Q142" s="3"/>
      <c r="R142" s="3"/>
      <c r="S142" s="3"/>
      <c r="T142" s="3"/>
      <c r="U142" s="3"/>
      <c r="V142" s="3"/>
    </row>
    <row r="143" spans="1:22" ht="43.5" customHeight="1">
      <c r="A143" s="76">
        <f>MAX(A140:A142)+1</f>
        <v>2</v>
      </c>
      <c r="B143" s="176" t="s">
        <v>141</v>
      </c>
      <c r="C143" s="37" t="s">
        <v>11</v>
      </c>
      <c r="D143" s="95">
        <v>2</v>
      </c>
      <c r="E143" s="95"/>
      <c r="F143" s="124">
        <f>D143*E143</f>
        <v>0</v>
      </c>
      <c r="H143" s="21"/>
      <c r="I143" s="21"/>
      <c r="J143" s="21"/>
      <c r="K143" s="21"/>
      <c r="L143" s="21"/>
      <c r="M143" s="21"/>
      <c r="N143" s="3"/>
      <c r="O143" s="3"/>
      <c r="P143" s="3"/>
      <c r="Q143" s="3"/>
      <c r="R143" s="3"/>
      <c r="S143" s="3"/>
      <c r="T143" s="3"/>
      <c r="U143" s="3"/>
      <c r="V143" s="3"/>
    </row>
    <row r="144" spans="1:22" ht="12.75">
      <c r="A144" s="76"/>
      <c r="B144" s="176"/>
      <c r="C144" s="37"/>
      <c r="D144" s="95"/>
      <c r="E144" s="95"/>
      <c r="F144" s="124"/>
      <c r="H144" s="21"/>
      <c r="I144" s="21"/>
      <c r="J144" s="21"/>
      <c r="K144" s="21"/>
      <c r="L144" s="21"/>
      <c r="M144" s="21"/>
      <c r="N144" s="3"/>
      <c r="O144" s="3"/>
      <c r="P144" s="3"/>
      <c r="Q144" s="3"/>
      <c r="R144" s="3"/>
      <c r="S144" s="3"/>
      <c r="T144" s="3"/>
      <c r="U144" s="3"/>
      <c r="V144" s="3"/>
    </row>
    <row r="145" spans="1:22" ht="62.25" customHeight="1">
      <c r="A145" s="76">
        <f>MAX(A139:A143)+1</f>
        <v>3</v>
      </c>
      <c r="B145" s="38" t="s">
        <v>158</v>
      </c>
      <c r="C145" s="121" t="s">
        <v>12</v>
      </c>
      <c r="D145" s="171">
        <v>10</v>
      </c>
      <c r="E145" s="126"/>
      <c r="F145" s="124">
        <f>D145*E145</f>
        <v>0</v>
      </c>
      <c r="H145" s="21"/>
      <c r="I145" s="21"/>
      <c r="J145" s="21"/>
      <c r="K145" s="21"/>
      <c r="L145" s="21"/>
      <c r="M145" s="21"/>
      <c r="N145" s="3"/>
      <c r="O145" s="3"/>
      <c r="P145" s="3"/>
      <c r="Q145" s="3"/>
      <c r="R145" s="3"/>
      <c r="S145" s="3"/>
      <c r="T145" s="3"/>
      <c r="U145" s="3"/>
      <c r="V145" s="3"/>
    </row>
    <row r="146" spans="1:22" ht="12.75">
      <c r="A146" s="76"/>
      <c r="B146" s="38"/>
      <c r="D146" s="171"/>
      <c r="E146" s="126"/>
      <c r="F146" s="124"/>
      <c r="H146" s="21"/>
      <c r="I146" s="21"/>
      <c r="J146" s="21"/>
      <c r="K146" s="21"/>
      <c r="L146" s="21"/>
      <c r="M146" s="21"/>
      <c r="N146" s="3"/>
      <c r="O146" s="3"/>
      <c r="P146" s="3"/>
      <c r="Q146" s="3"/>
      <c r="R146" s="3"/>
      <c r="S146" s="3"/>
      <c r="T146" s="3"/>
      <c r="U146" s="3"/>
      <c r="V146" s="3"/>
    </row>
    <row r="147" spans="1:22" ht="73.5" customHeight="1">
      <c r="A147" s="76">
        <f>MAX(A141:A145)+1</f>
        <v>4</v>
      </c>
      <c r="B147" s="38" t="s">
        <v>159</v>
      </c>
      <c r="C147" s="121" t="s">
        <v>12</v>
      </c>
      <c r="D147" s="171">
        <v>2</v>
      </c>
      <c r="E147" s="126"/>
      <c r="F147" s="124">
        <f>D147*E147</f>
        <v>0</v>
      </c>
      <c r="H147" s="21"/>
      <c r="I147" s="21"/>
      <c r="J147" s="21"/>
      <c r="K147" s="21"/>
      <c r="L147" s="21"/>
      <c r="M147" s="21"/>
      <c r="N147" s="3"/>
      <c r="O147" s="3"/>
      <c r="P147" s="3"/>
      <c r="Q147" s="3"/>
      <c r="R147" s="3"/>
      <c r="S147" s="3"/>
      <c r="T147" s="3"/>
      <c r="U147" s="3"/>
      <c r="V147" s="3"/>
    </row>
    <row r="148" spans="1:22" ht="12.75">
      <c r="A148" s="76"/>
      <c r="B148" s="38"/>
      <c r="D148" s="171"/>
      <c r="E148" s="126"/>
      <c r="F148" s="124"/>
      <c r="H148" s="21"/>
      <c r="I148" s="21"/>
      <c r="J148" s="21"/>
      <c r="K148" s="21"/>
      <c r="L148" s="21"/>
      <c r="M148" s="21"/>
      <c r="N148" s="3"/>
      <c r="O148" s="3"/>
      <c r="P148" s="3"/>
      <c r="Q148" s="3"/>
      <c r="R148" s="3"/>
      <c r="S148" s="3"/>
      <c r="T148" s="3"/>
      <c r="U148" s="3"/>
      <c r="V148" s="3"/>
    </row>
    <row r="149" spans="1:22" ht="43.5" customHeight="1">
      <c r="A149" s="76">
        <f>MAX(A147:A148)+1</f>
        <v>5</v>
      </c>
      <c r="B149" s="94" t="s">
        <v>134</v>
      </c>
      <c r="C149" s="147" t="s">
        <v>13</v>
      </c>
      <c r="D149" s="146">
        <v>6</v>
      </c>
      <c r="E149" s="95"/>
      <c r="F149" s="202">
        <f>(D149)*E149</f>
        <v>0</v>
      </c>
      <c r="H149" s="21"/>
      <c r="I149" s="21"/>
      <c r="J149" s="21"/>
      <c r="K149" s="21"/>
      <c r="L149" s="21"/>
      <c r="M149" s="21"/>
      <c r="N149" s="3"/>
      <c r="O149" s="3"/>
      <c r="P149" s="3"/>
      <c r="Q149" s="3"/>
      <c r="R149" s="3"/>
      <c r="S149" s="3"/>
      <c r="T149" s="3"/>
      <c r="U149" s="3"/>
      <c r="V149" s="3"/>
    </row>
    <row r="150" spans="1:22" ht="13.5" thickBot="1">
      <c r="A150" s="191"/>
      <c r="B150" s="40"/>
      <c r="C150" s="150"/>
      <c r="D150" s="192"/>
      <c r="E150" s="152"/>
      <c r="F150" s="153"/>
      <c r="H150" s="21"/>
      <c r="I150" s="21"/>
      <c r="J150" s="21"/>
      <c r="K150" s="21"/>
      <c r="L150" s="21"/>
      <c r="M150" s="21"/>
      <c r="N150" s="3"/>
      <c r="O150" s="3"/>
      <c r="P150" s="3"/>
      <c r="Q150" s="3"/>
      <c r="R150" s="3"/>
      <c r="S150" s="3"/>
      <c r="T150" s="3"/>
      <c r="U150" s="3"/>
      <c r="V150" s="3"/>
    </row>
    <row r="151" spans="1:22" ht="15" customHeight="1" thickBot="1" thickTop="1">
      <c r="A151" s="180" t="s">
        <v>156</v>
      </c>
      <c r="B151" s="181"/>
      <c r="C151" s="182"/>
      <c r="D151" s="183"/>
      <c r="E151" s="184"/>
      <c r="F151" s="185">
        <f>SUM(F141:F150)</f>
        <v>0</v>
      </c>
      <c r="H151" s="21"/>
      <c r="I151" s="21"/>
      <c r="J151" s="21"/>
      <c r="K151" s="21"/>
      <c r="L151" s="21"/>
      <c r="M151" s="21"/>
      <c r="N151" s="3"/>
      <c r="O151" s="3"/>
      <c r="P151" s="3"/>
      <c r="Q151" s="3"/>
      <c r="R151" s="3"/>
      <c r="S151" s="3"/>
      <c r="T151" s="3"/>
      <c r="U151" s="3"/>
      <c r="V151" s="3"/>
    </row>
    <row r="152" spans="1:22" ht="13.5" thickTop="1">
      <c r="A152" s="221"/>
      <c r="B152" s="82"/>
      <c r="C152" s="134"/>
      <c r="D152" s="135"/>
      <c r="E152" s="136"/>
      <c r="F152" s="137"/>
      <c r="H152" s="21"/>
      <c r="I152" s="21"/>
      <c r="J152" s="21"/>
      <c r="K152" s="21"/>
      <c r="L152" s="21"/>
      <c r="M152" s="21"/>
      <c r="N152" s="3"/>
      <c r="O152" s="3"/>
      <c r="P152" s="3"/>
      <c r="Q152" s="3"/>
      <c r="R152" s="3"/>
      <c r="S152" s="3"/>
      <c r="T152" s="3"/>
      <c r="U152" s="3"/>
      <c r="V152" s="3"/>
    </row>
    <row r="153" spans="1:22" ht="12.75">
      <c r="A153" s="74" t="s">
        <v>155</v>
      </c>
      <c r="B153" s="75" t="s">
        <v>151</v>
      </c>
      <c r="C153" s="117"/>
      <c r="D153" s="118"/>
      <c r="E153" s="119"/>
      <c r="F153" s="120"/>
      <c r="H153" s="21"/>
      <c r="I153" s="21"/>
      <c r="J153" s="21"/>
      <c r="K153" s="21"/>
      <c r="L153" s="21"/>
      <c r="M153" s="21"/>
      <c r="N153" s="3"/>
      <c r="O153" s="3"/>
      <c r="P153" s="3"/>
      <c r="Q153" s="3"/>
      <c r="R153" s="3"/>
      <c r="S153" s="3"/>
      <c r="T153" s="3"/>
      <c r="U153" s="3"/>
      <c r="V153" s="3"/>
    </row>
    <row r="154" spans="1:22" ht="12.75">
      <c r="A154" s="186"/>
      <c r="B154" s="193"/>
      <c r="C154" s="161"/>
      <c r="D154" s="188"/>
      <c r="E154" s="189"/>
      <c r="F154" s="190"/>
      <c r="H154" s="21"/>
      <c r="I154" s="21"/>
      <c r="J154" s="21"/>
      <c r="K154" s="21"/>
      <c r="L154" s="21"/>
      <c r="M154" s="21"/>
      <c r="N154" s="3"/>
      <c r="O154" s="3"/>
      <c r="P154" s="3"/>
      <c r="Q154" s="3"/>
      <c r="R154" s="3"/>
      <c r="S154" s="3"/>
      <c r="T154" s="3"/>
      <c r="U154" s="3"/>
      <c r="V154" s="3"/>
    </row>
    <row r="155" spans="1:20" ht="63" customHeight="1">
      <c r="A155" s="76">
        <v>1</v>
      </c>
      <c r="B155" s="38" t="s">
        <v>101</v>
      </c>
      <c r="D155" s="171"/>
      <c r="E155" s="126"/>
      <c r="F155" s="124"/>
      <c r="H155" s="21"/>
      <c r="I155" s="21"/>
      <c r="J155" s="21"/>
      <c r="K155" s="21"/>
      <c r="L155" s="21"/>
      <c r="M155" s="21"/>
      <c r="N155" s="3"/>
      <c r="O155" s="3"/>
      <c r="P155" s="3"/>
      <c r="Q155" s="3"/>
      <c r="R155" s="3"/>
      <c r="S155" s="3"/>
      <c r="T155" s="3"/>
    </row>
    <row r="156" spans="1:22" ht="12.75">
      <c r="A156" s="76"/>
      <c r="B156" s="195" t="s">
        <v>132</v>
      </c>
      <c r="D156" s="171">
        <v>12</v>
      </c>
      <c r="E156" s="126"/>
      <c r="F156" s="124">
        <f>D156*E156</f>
        <v>0</v>
      </c>
      <c r="H156" s="21"/>
      <c r="I156" s="21"/>
      <c r="J156" s="21"/>
      <c r="K156" s="21"/>
      <c r="L156" s="21"/>
      <c r="M156" s="21"/>
      <c r="N156" s="3"/>
      <c r="O156" s="3"/>
      <c r="P156" s="3"/>
      <c r="Q156" s="3"/>
      <c r="R156" s="3"/>
      <c r="S156" s="3"/>
      <c r="T156" s="3"/>
      <c r="U156" s="3"/>
      <c r="V156" s="3"/>
    </row>
    <row r="157" spans="1:22" ht="12.75">
      <c r="A157" s="76"/>
      <c r="B157" s="195" t="s">
        <v>102</v>
      </c>
      <c r="D157" s="171">
        <v>21</v>
      </c>
      <c r="E157" s="126"/>
      <c r="F157" s="124">
        <f>D157*E157</f>
        <v>0</v>
      </c>
      <c r="H157" s="21"/>
      <c r="I157" s="21"/>
      <c r="J157" s="21"/>
      <c r="K157" s="21"/>
      <c r="L157" s="21"/>
      <c r="M157" s="21"/>
      <c r="N157" s="3"/>
      <c r="O157" s="3"/>
      <c r="P157" s="3"/>
      <c r="Q157" s="3"/>
      <c r="R157" s="3"/>
      <c r="S157" s="3"/>
      <c r="T157" s="3"/>
      <c r="U157" s="3"/>
      <c r="V157" s="3"/>
    </row>
    <row r="158" spans="1:22" ht="12.75">
      <c r="A158" s="76"/>
      <c r="B158" s="195" t="s">
        <v>103</v>
      </c>
      <c r="D158" s="171">
        <v>40</v>
      </c>
      <c r="E158" s="126"/>
      <c r="F158" s="124">
        <f>D158*E158</f>
        <v>0</v>
      </c>
      <c r="H158" s="21"/>
      <c r="I158" s="21"/>
      <c r="J158" s="21"/>
      <c r="K158" s="21"/>
      <c r="L158" s="21"/>
      <c r="M158" s="21"/>
      <c r="N158" s="3"/>
      <c r="O158" s="3"/>
      <c r="P158" s="3"/>
      <c r="Q158" s="3"/>
      <c r="R158" s="3"/>
      <c r="S158" s="3"/>
      <c r="T158" s="3"/>
      <c r="U158" s="3"/>
      <c r="V158" s="3"/>
    </row>
    <row r="159" spans="1:22" ht="12.75">
      <c r="A159" s="76"/>
      <c r="B159" s="195" t="s">
        <v>104</v>
      </c>
      <c r="D159" s="171">
        <v>0</v>
      </c>
      <c r="E159" s="126"/>
      <c r="F159" s="124">
        <f>D159*E159</f>
        <v>0</v>
      </c>
      <c r="H159" s="21"/>
      <c r="I159" s="21"/>
      <c r="J159" s="21"/>
      <c r="K159" s="21"/>
      <c r="L159" s="21"/>
      <c r="M159" s="21"/>
      <c r="N159" s="3"/>
      <c r="O159" s="3"/>
      <c r="P159" s="3"/>
      <c r="Q159" s="3"/>
      <c r="R159" s="3"/>
      <c r="S159" s="3"/>
      <c r="T159" s="3"/>
      <c r="U159" s="3"/>
      <c r="V159" s="3"/>
    </row>
    <row r="160" spans="1:22" ht="12.75">
      <c r="A160" s="76"/>
      <c r="B160" s="38"/>
      <c r="D160" s="171"/>
      <c r="E160" s="126"/>
      <c r="F160" s="124"/>
      <c r="H160" s="21"/>
      <c r="I160" s="21"/>
      <c r="J160" s="21"/>
      <c r="K160" s="21"/>
      <c r="L160" s="21"/>
      <c r="M160" s="21"/>
      <c r="N160" s="3"/>
      <c r="O160" s="3"/>
      <c r="P160" s="3"/>
      <c r="Q160" s="3"/>
      <c r="R160" s="3"/>
      <c r="S160" s="3"/>
      <c r="T160" s="3"/>
      <c r="U160" s="3"/>
      <c r="V160" s="3"/>
    </row>
    <row r="161" spans="1:22" ht="75" customHeight="1">
      <c r="A161" s="76">
        <f>MAX(A154:A159)+1</f>
        <v>2</v>
      </c>
      <c r="B161" s="87" t="s">
        <v>100</v>
      </c>
      <c r="D161" s="171"/>
      <c r="E161" s="126"/>
      <c r="F161" s="124"/>
      <c r="H161" s="21"/>
      <c r="I161" s="21"/>
      <c r="J161" s="21"/>
      <c r="K161" s="21"/>
      <c r="L161" s="21"/>
      <c r="M161" s="21"/>
      <c r="N161" s="3"/>
      <c r="O161" s="3"/>
      <c r="P161" s="3"/>
      <c r="Q161" s="3"/>
      <c r="R161" s="3"/>
      <c r="S161" s="3"/>
      <c r="T161" s="3"/>
      <c r="U161" s="3"/>
      <c r="V161" s="3"/>
    </row>
    <row r="162" spans="1:22" ht="12.75">
      <c r="A162" s="76"/>
      <c r="B162" s="87" t="s">
        <v>133</v>
      </c>
      <c r="C162" s="121" t="s">
        <v>6</v>
      </c>
      <c r="D162" s="171">
        <v>21</v>
      </c>
      <c r="E162" s="126"/>
      <c r="F162" s="124">
        <f>D162*E162</f>
        <v>0</v>
      </c>
      <c r="H162" s="21"/>
      <c r="I162" s="21"/>
      <c r="J162" s="21"/>
      <c r="K162" s="21"/>
      <c r="L162" s="21"/>
      <c r="M162" s="21"/>
      <c r="N162" s="3"/>
      <c r="O162" s="3"/>
      <c r="P162" s="3"/>
      <c r="Q162" s="3"/>
      <c r="R162" s="3"/>
      <c r="S162" s="3"/>
      <c r="T162" s="3"/>
      <c r="U162" s="3"/>
      <c r="V162" s="3"/>
    </row>
    <row r="163" spans="1:22" ht="12.75">
      <c r="A163" s="76"/>
      <c r="B163" s="38"/>
      <c r="D163" s="171"/>
      <c r="E163" s="126"/>
      <c r="F163" s="124"/>
      <c r="H163" s="21"/>
      <c r="I163" s="21"/>
      <c r="J163" s="21"/>
      <c r="K163" s="21"/>
      <c r="L163" s="21"/>
      <c r="M163" s="3"/>
      <c r="N163" s="3"/>
      <c r="O163" s="3"/>
      <c r="P163" s="3"/>
      <c r="Q163" s="3"/>
      <c r="R163" s="3"/>
      <c r="S163" s="3"/>
      <c r="T163" s="3"/>
      <c r="U163" s="3"/>
      <c r="V163" s="3"/>
    </row>
    <row r="164" spans="1:22" ht="83.25" customHeight="1">
      <c r="A164" s="76">
        <f>MAX(A155:A163)+1</f>
        <v>3</v>
      </c>
      <c r="B164" s="96" t="s">
        <v>119</v>
      </c>
      <c r="C164" s="143"/>
      <c r="D164" s="144"/>
      <c r="E164" s="143"/>
      <c r="F164" s="145"/>
      <c r="G164" s="6"/>
      <c r="H164" s="7"/>
      <c r="I164" s="21"/>
      <c r="J164" s="21"/>
      <c r="K164" s="21"/>
      <c r="L164" s="21"/>
      <c r="M164" s="21"/>
      <c r="N164" s="3"/>
      <c r="O164" s="3"/>
      <c r="P164" s="3"/>
      <c r="Q164" s="3"/>
      <c r="R164" s="3"/>
      <c r="S164" s="3"/>
      <c r="T164" s="3"/>
      <c r="U164" s="3"/>
      <c r="V164" s="3"/>
    </row>
    <row r="165" spans="1:22" ht="12.75">
      <c r="A165" s="76"/>
      <c r="B165" s="195" t="s">
        <v>24</v>
      </c>
      <c r="C165" s="143"/>
      <c r="D165" s="146">
        <f>8*3</f>
        <v>24</v>
      </c>
      <c r="E165" s="145"/>
      <c r="F165" s="201">
        <f>D165*E165</f>
        <v>0</v>
      </c>
      <c r="G165" s="21"/>
      <c r="H165" s="21"/>
      <c r="I165" s="21"/>
      <c r="J165" s="21"/>
      <c r="K165" s="21"/>
      <c r="L165" s="3"/>
      <c r="M165" s="21"/>
      <c r="N165" s="3"/>
      <c r="O165" s="3"/>
      <c r="P165" s="3"/>
      <c r="Q165" s="3"/>
      <c r="R165" s="3"/>
      <c r="S165" s="3"/>
      <c r="T165" s="3"/>
      <c r="U165" s="3"/>
      <c r="V165" s="3"/>
    </row>
    <row r="166" spans="1:22" ht="12.75">
      <c r="A166" s="76"/>
      <c r="B166" s="38"/>
      <c r="D166" s="171"/>
      <c r="E166" s="126"/>
      <c r="F166" s="124"/>
      <c r="H166" s="21"/>
      <c r="I166" s="21"/>
      <c r="J166" s="21"/>
      <c r="K166" s="21"/>
      <c r="L166" s="21"/>
      <c r="M166" s="21"/>
      <c r="N166" s="3"/>
      <c r="O166" s="3"/>
      <c r="P166" s="3"/>
      <c r="Q166" s="3"/>
      <c r="R166" s="3"/>
      <c r="S166" s="3"/>
      <c r="T166" s="3"/>
      <c r="U166" s="3"/>
      <c r="V166" s="3"/>
    </row>
    <row r="167" spans="1:22" ht="118.5" customHeight="1">
      <c r="A167" s="76">
        <f>MAX(A161:A165)+1</f>
        <v>4</v>
      </c>
      <c r="B167" s="88" t="s">
        <v>68</v>
      </c>
      <c r="D167" s="171"/>
      <c r="E167" s="126"/>
      <c r="F167" s="124"/>
      <c r="H167" s="21"/>
      <c r="I167" s="21"/>
      <c r="J167" s="21"/>
      <c r="K167" s="21"/>
      <c r="L167" s="21"/>
      <c r="M167" s="21"/>
      <c r="N167" s="3"/>
      <c r="O167" s="3"/>
      <c r="P167" s="3"/>
      <c r="Q167" s="3"/>
      <c r="R167" s="3"/>
      <c r="S167" s="3"/>
      <c r="T167" s="3"/>
      <c r="U167" s="3"/>
      <c r="V167" s="3"/>
    </row>
    <row r="168" spans="1:22" ht="15" customHeight="1">
      <c r="A168" s="76"/>
      <c r="B168" s="89" t="s">
        <v>69</v>
      </c>
      <c r="C168" s="121" t="s">
        <v>25</v>
      </c>
      <c r="D168" s="171">
        <v>20</v>
      </c>
      <c r="E168" s="126"/>
      <c r="F168" s="124">
        <f>D168*E168</f>
        <v>0</v>
      </c>
      <c r="H168" s="21"/>
      <c r="I168" s="21"/>
      <c r="J168" s="21"/>
      <c r="K168" s="21"/>
      <c r="L168" s="21"/>
      <c r="M168" s="21"/>
      <c r="N168" s="3"/>
      <c r="O168" s="3"/>
      <c r="P168" s="3"/>
      <c r="Q168" s="3"/>
      <c r="R168" s="3"/>
      <c r="S168" s="3"/>
      <c r="T168" s="3"/>
      <c r="U168" s="3"/>
      <c r="V168" s="3"/>
    </row>
    <row r="169" spans="1:22" ht="15" customHeight="1">
      <c r="A169" s="76"/>
      <c r="B169" s="89" t="s">
        <v>70</v>
      </c>
      <c r="C169" s="121" t="s">
        <v>25</v>
      </c>
      <c r="D169" s="171">
        <v>8</v>
      </c>
      <c r="E169" s="126"/>
      <c r="F169" s="124">
        <f>D169*E169</f>
        <v>0</v>
      </c>
      <c r="H169" s="21"/>
      <c r="I169" s="21"/>
      <c r="J169" s="21"/>
      <c r="K169" s="21"/>
      <c r="L169" s="21"/>
      <c r="M169" s="21"/>
      <c r="N169" s="3"/>
      <c r="O169" s="3"/>
      <c r="P169" s="3"/>
      <c r="Q169" s="3"/>
      <c r="R169" s="3"/>
      <c r="S169" s="3"/>
      <c r="T169" s="3"/>
      <c r="U169" s="3"/>
      <c r="V169" s="3"/>
    </row>
    <row r="170" spans="1:22" ht="15" customHeight="1">
      <c r="A170" s="76"/>
      <c r="B170" s="89"/>
      <c r="D170" s="171"/>
      <c r="E170" s="126"/>
      <c r="F170" s="124"/>
      <c r="H170" s="21"/>
      <c r="I170" s="21"/>
      <c r="J170" s="21"/>
      <c r="K170" s="21"/>
      <c r="L170" s="21"/>
      <c r="M170" s="21"/>
      <c r="N170" s="3"/>
      <c r="O170" s="3"/>
      <c r="P170" s="3"/>
      <c r="Q170" s="3"/>
      <c r="R170" s="3"/>
      <c r="S170" s="3"/>
      <c r="T170" s="3"/>
      <c r="U170" s="3"/>
      <c r="V170" s="3"/>
    </row>
    <row r="171" spans="1:22" ht="31.5" customHeight="1">
      <c r="A171" s="76">
        <f>MAX(A154:A170)+1</f>
        <v>5</v>
      </c>
      <c r="B171" s="194" t="s">
        <v>176</v>
      </c>
      <c r="C171" s="121" t="s">
        <v>13</v>
      </c>
      <c r="D171" s="171">
        <f>D177+D179+D181+D183</f>
        <v>1001</v>
      </c>
      <c r="E171" s="126"/>
      <c r="F171" s="124">
        <f>D171*E171</f>
        <v>0</v>
      </c>
      <c r="H171" s="21"/>
      <c r="I171" s="21"/>
      <c r="J171" s="21"/>
      <c r="K171" s="21"/>
      <c r="L171" s="21"/>
      <c r="M171" s="21"/>
      <c r="N171" s="3"/>
      <c r="O171" s="3"/>
      <c r="P171" s="3"/>
      <c r="Q171" s="3"/>
      <c r="R171" s="3"/>
      <c r="S171" s="3"/>
      <c r="T171" s="3"/>
      <c r="U171" s="3"/>
      <c r="V171" s="3"/>
    </row>
    <row r="172" spans="1:22" ht="12.75">
      <c r="A172" s="76"/>
      <c r="B172" s="89"/>
      <c r="D172" s="171"/>
      <c r="E172" s="126"/>
      <c r="F172" s="124"/>
      <c r="H172" s="21"/>
      <c r="I172" s="21"/>
      <c r="J172" s="21"/>
      <c r="K172" s="21"/>
      <c r="L172" s="21"/>
      <c r="M172" s="21"/>
      <c r="N172" s="3"/>
      <c r="O172" s="3"/>
      <c r="P172" s="3"/>
      <c r="Q172" s="3"/>
      <c r="R172" s="3"/>
      <c r="S172" s="3"/>
      <c r="T172" s="3"/>
      <c r="U172" s="3"/>
      <c r="V172" s="3"/>
    </row>
    <row r="173" spans="1:22" ht="88.5" customHeight="1">
      <c r="A173" s="76">
        <f>MAX(A156:A172)+1</f>
        <v>6</v>
      </c>
      <c r="B173" s="194" t="s">
        <v>113</v>
      </c>
      <c r="C173" s="121" t="s">
        <v>1</v>
      </c>
      <c r="D173" s="171">
        <v>27</v>
      </c>
      <c r="E173" s="126"/>
      <c r="F173" s="124">
        <f>D173*E173</f>
        <v>0</v>
      </c>
      <c r="H173" s="21"/>
      <c r="I173" s="21"/>
      <c r="J173" s="21"/>
      <c r="K173" s="21"/>
      <c r="L173" s="21"/>
      <c r="M173" s="21"/>
      <c r="N173" s="3"/>
      <c r="O173" s="3"/>
      <c r="P173" s="3"/>
      <c r="Q173" s="3"/>
      <c r="R173" s="3"/>
      <c r="S173" s="3"/>
      <c r="T173" s="3"/>
      <c r="U173" s="3"/>
      <c r="V173" s="3"/>
    </row>
    <row r="174" spans="1:22" ht="12.75">
      <c r="A174" s="76"/>
      <c r="B174" s="194"/>
      <c r="D174" s="171"/>
      <c r="E174" s="126"/>
      <c r="F174" s="124"/>
      <c r="H174" s="21"/>
      <c r="I174" s="21"/>
      <c r="J174" s="21"/>
      <c r="K174" s="21"/>
      <c r="L174" s="21"/>
      <c r="M174" s="21"/>
      <c r="N174" s="3"/>
      <c r="O174" s="3"/>
      <c r="P174" s="3"/>
      <c r="Q174" s="3"/>
      <c r="R174" s="3"/>
      <c r="S174" s="3"/>
      <c r="T174" s="3"/>
      <c r="U174" s="3"/>
      <c r="V174" s="3"/>
    </row>
    <row r="175" spans="1:22" ht="43.5" customHeight="1">
      <c r="A175" s="76">
        <f>MAX(A158:A173)+1</f>
        <v>7</v>
      </c>
      <c r="B175" s="194" t="s">
        <v>114</v>
      </c>
      <c r="C175" s="121" t="s">
        <v>1</v>
      </c>
      <c r="D175" s="171">
        <f>D173</f>
        <v>27</v>
      </c>
      <c r="E175" s="126"/>
      <c r="F175" s="124">
        <f>D175*E175</f>
        <v>0</v>
      </c>
      <c r="H175" s="21"/>
      <c r="I175" s="21"/>
      <c r="J175" s="21"/>
      <c r="K175" s="21"/>
      <c r="L175" s="21"/>
      <c r="M175" s="21"/>
      <c r="N175" s="3"/>
      <c r="O175" s="3"/>
      <c r="P175" s="3"/>
      <c r="Q175" s="3"/>
      <c r="R175" s="3"/>
      <c r="S175" s="3"/>
      <c r="T175" s="3"/>
      <c r="U175" s="3"/>
      <c r="V175" s="3"/>
    </row>
    <row r="176" spans="1:22" ht="12.75">
      <c r="A176" s="76"/>
      <c r="B176" s="194"/>
      <c r="D176" s="171"/>
      <c r="E176" s="126"/>
      <c r="F176" s="124"/>
      <c r="H176" s="21"/>
      <c r="I176" s="21"/>
      <c r="J176" s="21"/>
      <c r="K176" s="21"/>
      <c r="L176" s="21"/>
      <c r="M176" s="21"/>
      <c r="N176" s="3"/>
      <c r="O176" s="3"/>
      <c r="P176" s="3"/>
      <c r="Q176" s="3"/>
      <c r="R176" s="3"/>
      <c r="S176" s="3"/>
      <c r="T176" s="3"/>
      <c r="U176" s="3"/>
      <c r="V176" s="3"/>
    </row>
    <row r="177" spans="1:22" ht="99" customHeight="1">
      <c r="A177" s="76">
        <f>MAX(A160:A175)+1</f>
        <v>8</v>
      </c>
      <c r="B177" s="166" t="s">
        <v>143</v>
      </c>
      <c r="C177" s="121" t="s">
        <v>13</v>
      </c>
      <c r="D177" s="171">
        <f>220-6</f>
        <v>214</v>
      </c>
      <c r="E177" s="126"/>
      <c r="F177" s="124">
        <f>D177*E177</f>
        <v>0</v>
      </c>
      <c r="H177" s="21"/>
      <c r="I177" s="21"/>
      <c r="J177" s="21"/>
      <c r="K177" s="21"/>
      <c r="L177" s="21"/>
      <c r="M177" s="21"/>
      <c r="N177" s="3"/>
      <c r="O177" s="3"/>
      <c r="P177" s="3"/>
      <c r="Q177" s="3"/>
      <c r="R177" s="3"/>
      <c r="S177" s="3"/>
      <c r="T177" s="3"/>
      <c r="U177" s="3"/>
      <c r="V177" s="3"/>
    </row>
    <row r="178" spans="1:22" ht="12.75">
      <c r="A178" s="76"/>
      <c r="B178" s="166"/>
      <c r="D178" s="171"/>
      <c r="E178" s="126"/>
      <c r="F178" s="124"/>
      <c r="H178" s="21"/>
      <c r="I178" s="21"/>
      <c r="J178" s="21"/>
      <c r="K178" s="21"/>
      <c r="L178" s="21"/>
      <c r="M178" s="21"/>
      <c r="N178" s="3"/>
      <c r="O178" s="3"/>
      <c r="P178" s="3"/>
      <c r="Q178" s="3"/>
      <c r="R178" s="3"/>
      <c r="S178" s="3"/>
      <c r="T178" s="3"/>
      <c r="U178" s="3"/>
      <c r="V178" s="3"/>
    </row>
    <row r="179" spans="1:22" ht="88.5" customHeight="1">
      <c r="A179" s="76">
        <f>MAX(A162:A177)+1</f>
        <v>9</v>
      </c>
      <c r="B179" s="166" t="s">
        <v>144</v>
      </c>
      <c r="C179" s="121" t="s">
        <v>13</v>
      </c>
      <c r="D179" s="171">
        <f>141+32-12</f>
        <v>161</v>
      </c>
      <c r="E179" s="126"/>
      <c r="F179" s="124">
        <f>D179*E179</f>
        <v>0</v>
      </c>
      <c r="H179" s="21"/>
      <c r="I179" s="21"/>
      <c r="J179" s="21"/>
      <c r="K179" s="21"/>
      <c r="L179" s="21"/>
      <c r="M179" s="21"/>
      <c r="N179" s="3"/>
      <c r="O179" s="3"/>
      <c r="P179" s="3"/>
      <c r="Q179" s="3"/>
      <c r="R179" s="3"/>
      <c r="S179" s="3"/>
      <c r="T179" s="3"/>
      <c r="U179" s="3"/>
      <c r="V179" s="3"/>
    </row>
    <row r="180" spans="1:22" ht="12.75">
      <c r="A180" s="76"/>
      <c r="B180" s="166"/>
      <c r="D180" s="171"/>
      <c r="E180" s="126"/>
      <c r="F180" s="124"/>
      <c r="H180" s="21"/>
      <c r="I180" s="21"/>
      <c r="J180" s="21"/>
      <c r="K180" s="21"/>
      <c r="L180" s="21"/>
      <c r="M180" s="21"/>
      <c r="N180" s="3"/>
      <c r="O180" s="3"/>
      <c r="P180" s="3"/>
      <c r="Q180" s="3"/>
      <c r="R180" s="3"/>
      <c r="S180" s="3"/>
      <c r="T180" s="3"/>
      <c r="U180" s="3"/>
      <c r="V180" s="3"/>
    </row>
    <row r="181" spans="1:22" ht="89.25" customHeight="1">
      <c r="A181" s="76">
        <f>MAX(A164:A179)+1</f>
        <v>10</v>
      </c>
      <c r="B181" s="166" t="s">
        <v>145</v>
      </c>
      <c r="C181" s="121" t="s">
        <v>13</v>
      </c>
      <c r="D181" s="171">
        <f>95+300+96+94-21</f>
        <v>564</v>
      </c>
      <c r="E181" s="126"/>
      <c r="F181" s="124">
        <f>D181*E181</f>
        <v>0</v>
      </c>
      <c r="H181" s="21"/>
      <c r="I181" s="21"/>
      <c r="J181" s="21"/>
      <c r="K181" s="21"/>
      <c r="L181" s="21"/>
      <c r="M181" s="21"/>
      <c r="N181" s="3"/>
      <c r="O181" s="3"/>
      <c r="P181" s="3"/>
      <c r="Q181" s="3"/>
      <c r="R181" s="3"/>
      <c r="S181" s="3"/>
      <c r="T181" s="3"/>
      <c r="U181" s="3"/>
      <c r="V181" s="3"/>
    </row>
    <row r="182" spans="1:22" ht="12.75">
      <c r="A182" s="76"/>
      <c r="B182" s="166"/>
      <c r="D182" s="171"/>
      <c r="E182" s="126"/>
      <c r="F182" s="124"/>
      <c r="H182" s="21"/>
      <c r="I182" s="21"/>
      <c r="J182" s="21"/>
      <c r="K182" s="21"/>
      <c r="L182" s="21"/>
      <c r="M182" s="21"/>
      <c r="N182" s="3"/>
      <c r="O182" s="3"/>
      <c r="P182" s="3"/>
      <c r="Q182" s="3"/>
      <c r="R182" s="3"/>
      <c r="S182" s="3"/>
      <c r="T182" s="3"/>
      <c r="U182" s="3"/>
      <c r="V182" s="3"/>
    </row>
    <row r="183" spans="1:22" ht="89.25" customHeight="1">
      <c r="A183" s="76">
        <f>MAX(A166:A181)+1</f>
        <v>11</v>
      </c>
      <c r="B183" s="166" t="s">
        <v>146</v>
      </c>
      <c r="C183" s="121" t="s">
        <v>13</v>
      </c>
      <c r="D183" s="171">
        <f>65-3</f>
        <v>62</v>
      </c>
      <c r="E183" s="126"/>
      <c r="F183" s="124">
        <f>D183*E183</f>
        <v>0</v>
      </c>
      <c r="H183" s="21"/>
      <c r="I183" s="21"/>
      <c r="J183" s="21"/>
      <c r="K183" s="21"/>
      <c r="L183" s="21"/>
      <c r="M183" s="21"/>
      <c r="N183" s="3"/>
      <c r="O183" s="3"/>
      <c r="P183" s="3"/>
      <c r="Q183" s="3"/>
      <c r="R183" s="3"/>
      <c r="S183" s="3"/>
      <c r="T183" s="3"/>
      <c r="U183" s="3"/>
      <c r="V183" s="3"/>
    </row>
    <row r="184" spans="1:22" ht="12.75">
      <c r="A184" s="76"/>
      <c r="B184" s="166"/>
      <c r="D184" s="171"/>
      <c r="E184" s="126"/>
      <c r="F184" s="124"/>
      <c r="H184" s="21"/>
      <c r="I184" s="21"/>
      <c r="J184" s="21"/>
      <c r="K184" s="21"/>
      <c r="L184" s="21"/>
      <c r="M184" s="21"/>
      <c r="N184" s="3"/>
      <c r="O184" s="3"/>
      <c r="P184" s="3"/>
      <c r="Q184" s="3"/>
      <c r="R184" s="3"/>
      <c r="S184" s="3"/>
      <c r="T184" s="3"/>
      <c r="U184" s="3"/>
      <c r="V184" s="3"/>
    </row>
    <row r="185" spans="1:22" ht="75" customHeight="1">
      <c r="A185" s="76">
        <f>MAX(A166:A183)+1</f>
        <v>12</v>
      </c>
      <c r="B185" s="166" t="s">
        <v>174</v>
      </c>
      <c r="C185" s="121" t="s">
        <v>1</v>
      </c>
      <c r="D185" s="171">
        <v>2</v>
      </c>
      <c r="E185" s="126"/>
      <c r="F185" s="124">
        <f>D185*E185</f>
        <v>0</v>
      </c>
      <c r="H185" s="21"/>
      <c r="I185" s="21"/>
      <c r="J185" s="21"/>
      <c r="K185" s="21"/>
      <c r="L185" s="21"/>
      <c r="M185" s="21"/>
      <c r="N185" s="3"/>
      <c r="O185" s="3"/>
      <c r="P185" s="3"/>
      <c r="Q185" s="3"/>
      <c r="R185" s="3"/>
      <c r="S185" s="3"/>
      <c r="T185" s="3"/>
      <c r="U185" s="3"/>
      <c r="V185" s="3"/>
    </row>
    <row r="186" spans="1:22" ht="12.75">
      <c r="A186" s="76"/>
      <c r="B186" s="166"/>
      <c r="D186" s="171"/>
      <c r="E186" s="126"/>
      <c r="F186" s="124"/>
      <c r="H186" s="21"/>
      <c r="I186" s="21"/>
      <c r="J186" s="21"/>
      <c r="K186" s="21"/>
      <c r="L186" s="21"/>
      <c r="M186" s="21"/>
      <c r="N186" s="3"/>
      <c r="O186" s="3"/>
      <c r="P186" s="3"/>
      <c r="Q186" s="3"/>
      <c r="R186" s="3"/>
      <c r="S186" s="3"/>
      <c r="T186" s="3"/>
      <c r="U186" s="3"/>
      <c r="V186" s="3"/>
    </row>
    <row r="187" spans="1:22" ht="75" customHeight="1">
      <c r="A187" s="76">
        <f>MAX(A168:A185)+1</f>
        <v>13</v>
      </c>
      <c r="B187" s="166" t="s">
        <v>175</v>
      </c>
      <c r="C187" s="121" t="s">
        <v>1</v>
      </c>
      <c r="D187" s="171">
        <v>2</v>
      </c>
      <c r="E187" s="126"/>
      <c r="F187" s="124">
        <f>D187*E187</f>
        <v>0</v>
      </c>
      <c r="H187" s="21"/>
      <c r="I187" s="21"/>
      <c r="J187" s="21"/>
      <c r="K187" s="21"/>
      <c r="L187" s="21"/>
      <c r="M187" s="21"/>
      <c r="N187" s="3"/>
      <c r="O187" s="3"/>
      <c r="P187" s="3"/>
      <c r="Q187" s="3"/>
      <c r="R187" s="3"/>
      <c r="S187" s="3"/>
      <c r="T187" s="3"/>
      <c r="U187" s="3"/>
      <c r="V187" s="3"/>
    </row>
    <row r="188" spans="1:22" ht="12.75">
      <c r="A188" s="76"/>
      <c r="B188" s="39"/>
      <c r="D188" s="171"/>
      <c r="E188" s="126"/>
      <c r="F188" s="124"/>
      <c r="H188" s="21"/>
      <c r="I188" s="21"/>
      <c r="J188" s="21"/>
      <c r="K188" s="21"/>
      <c r="L188" s="21"/>
      <c r="M188" s="21"/>
      <c r="N188" s="3"/>
      <c r="O188" s="3"/>
      <c r="P188" s="3"/>
      <c r="Q188" s="3"/>
      <c r="R188" s="3"/>
      <c r="S188" s="3"/>
      <c r="T188" s="3"/>
      <c r="U188" s="3"/>
      <c r="V188" s="3"/>
    </row>
    <row r="189" spans="1:22" ht="43.5" customHeight="1">
      <c r="A189" s="76">
        <f>MAX(A185:A188)+1</f>
        <v>14</v>
      </c>
      <c r="B189" s="94" t="s">
        <v>138</v>
      </c>
      <c r="C189" s="174" t="s">
        <v>6</v>
      </c>
      <c r="D189" s="175">
        <v>4.5</v>
      </c>
      <c r="E189" s="196"/>
      <c r="F189" s="124">
        <f>D189*E189</f>
        <v>0</v>
      </c>
      <c r="H189" s="21"/>
      <c r="I189" s="21"/>
      <c r="J189" s="21"/>
      <c r="K189" s="21"/>
      <c r="L189" s="21"/>
      <c r="M189" s="21"/>
      <c r="N189" s="3"/>
      <c r="O189" s="3"/>
      <c r="P189" s="3"/>
      <c r="Q189" s="3"/>
      <c r="R189" s="3"/>
      <c r="S189" s="3"/>
      <c r="T189" s="3"/>
      <c r="U189" s="3"/>
      <c r="V189" s="3"/>
    </row>
    <row r="190" spans="1:22" ht="12.75">
      <c r="A190" s="37"/>
      <c r="C190" s="37"/>
      <c r="D190" s="121"/>
      <c r="E190" s="121"/>
      <c r="F190" s="37"/>
      <c r="H190" s="21"/>
      <c r="I190" s="21"/>
      <c r="J190" s="21"/>
      <c r="K190" s="21"/>
      <c r="L190" s="21"/>
      <c r="M190" s="21"/>
      <c r="N190" s="3"/>
      <c r="O190" s="3"/>
      <c r="P190" s="3"/>
      <c r="Q190" s="3"/>
      <c r="R190" s="3"/>
      <c r="S190" s="3"/>
      <c r="T190" s="3"/>
      <c r="U190" s="3"/>
      <c r="V190" s="3"/>
    </row>
    <row r="191" spans="1:22" ht="30.75" customHeight="1">
      <c r="A191" s="76">
        <f>MAX(A189:A190)+1</f>
        <v>15</v>
      </c>
      <c r="B191" s="94" t="s">
        <v>172</v>
      </c>
      <c r="C191" s="174" t="s">
        <v>1</v>
      </c>
      <c r="D191" s="203">
        <v>46</v>
      </c>
      <c r="E191" s="196"/>
      <c r="F191" s="124">
        <f>D191*E191</f>
        <v>0</v>
      </c>
      <c r="H191" s="21"/>
      <c r="I191" s="21"/>
      <c r="J191" s="21"/>
      <c r="K191" s="21"/>
      <c r="L191" s="21"/>
      <c r="M191" s="21"/>
      <c r="N191" s="3"/>
      <c r="O191" s="3"/>
      <c r="P191" s="3"/>
      <c r="Q191" s="3"/>
      <c r="R191" s="3"/>
      <c r="S191" s="3"/>
      <c r="T191" s="3"/>
      <c r="U191" s="3"/>
      <c r="V191" s="3"/>
    </row>
    <row r="192" spans="1:22" ht="13.5" thickBot="1">
      <c r="A192" s="197"/>
      <c r="B192" s="197"/>
      <c r="C192" s="197"/>
      <c r="D192" s="150"/>
      <c r="E192" s="150"/>
      <c r="F192" s="197"/>
      <c r="H192" s="21"/>
      <c r="I192" s="21"/>
      <c r="J192" s="21"/>
      <c r="K192" s="21"/>
      <c r="L192" s="21"/>
      <c r="M192" s="21"/>
      <c r="N192" s="3"/>
      <c r="O192" s="3"/>
      <c r="P192" s="3"/>
      <c r="Q192" s="3"/>
      <c r="R192" s="3"/>
      <c r="S192" s="3"/>
      <c r="T192" s="3"/>
      <c r="U192" s="3"/>
      <c r="V192" s="3"/>
    </row>
    <row r="193" spans="1:22" ht="15" customHeight="1" thickBot="1" thickTop="1">
      <c r="A193" s="180" t="s">
        <v>162</v>
      </c>
      <c r="B193" s="181"/>
      <c r="C193" s="182"/>
      <c r="D193" s="183"/>
      <c r="E193" s="184"/>
      <c r="F193" s="185">
        <f>SUM(F155:F191)</f>
        <v>0</v>
      </c>
      <c r="H193" s="21"/>
      <c r="I193" s="21"/>
      <c r="J193" s="21"/>
      <c r="K193" s="21"/>
      <c r="L193" s="21"/>
      <c r="M193" s="21"/>
      <c r="N193" s="3"/>
      <c r="O193" s="3"/>
      <c r="P193" s="3"/>
      <c r="Q193" s="3"/>
      <c r="R193" s="3"/>
      <c r="S193" s="3"/>
      <c r="T193" s="3"/>
      <c r="U193" s="3"/>
      <c r="V193" s="3"/>
    </row>
    <row r="194" spans="1:22" ht="13.5" thickTop="1">
      <c r="A194" s="222"/>
      <c r="B194" s="223"/>
      <c r="C194" s="224"/>
      <c r="D194" s="225"/>
      <c r="E194" s="226"/>
      <c r="F194" s="227"/>
      <c r="H194" s="21"/>
      <c r="I194" s="21"/>
      <c r="J194" s="21"/>
      <c r="K194" s="21"/>
      <c r="L194" s="21"/>
      <c r="M194" s="21"/>
      <c r="N194" s="3"/>
      <c r="O194" s="3"/>
      <c r="P194" s="3"/>
      <c r="Q194" s="3"/>
      <c r="R194" s="3"/>
      <c r="S194" s="3"/>
      <c r="T194" s="3"/>
      <c r="U194" s="3"/>
      <c r="V194" s="3"/>
    </row>
    <row r="195" spans="1:22" ht="12.75">
      <c r="A195" s="74" t="s">
        <v>157</v>
      </c>
      <c r="B195" s="75" t="s">
        <v>154</v>
      </c>
      <c r="C195" s="117"/>
      <c r="D195" s="118"/>
      <c r="E195" s="119"/>
      <c r="F195" s="120"/>
      <c r="H195" s="21"/>
      <c r="I195" s="21"/>
      <c r="J195" s="21"/>
      <c r="K195" s="21"/>
      <c r="L195" s="21"/>
      <c r="M195" s="21"/>
      <c r="N195" s="3"/>
      <c r="O195" s="3"/>
      <c r="P195" s="3"/>
      <c r="Q195" s="3"/>
      <c r="R195" s="3"/>
      <c r="S195" s="3"/>
      <c r="T195" s="3"/>
      <c r="U195" s="3"/>
      <c r="V195" s="3"/>
    </row>
    <row r="196" spans="1:22" ht="12.75">
      <c r="A196" s="186"/>
      <c r="B196" s="193"/>
      <c r="C196" s="161"/>
      <c r="D196" s="188"/>
      <c r="E196" s="189"/>
      <c r="F196" s="190"/>
      <c r="H196" s="21"/>
      <c r="I196" s="21"/>
      <c r="J196" s="21"/>
      <c r="K196" s="21"/>
      <c r="L196" s="21"/>
      <c r="M196" s="21"/>
      <c r="N196" s="3"/>
      <c r="O196" s="3"/>
      <c r="P196" s="3"/>
      <c r="Q196" s="3"/>
      <c r="R196" s="3"/>
      <c r="S196" s="3"/>
      <c r="T196" s="3"/>
      <c r="U196" s="3"/>
      <c r="V196" s="3"/>
    </row>
    <row r="197" spans="1:22" ht="75" customHeight="1">
      <c r="A197" s="76">
        <v>1</v>
      </c>
      <c r="B197" s="166" t="s">
        <v>109</v>
      </c>
      <c r="C197" s="169" t="s">
        <v>0</v>
      </c>
      <c r="D197" s="171">
        <f>143*2*0.4</f>
        <v>114.4</v>
      </c>
      <c r="E197" s="126"/>
      <c r="F197" s="124">
        <f>D197*E197</f>
        <v>0</v>
      </c>
      <c r="H197" s="21"/>
      <c r="I197" s="21"/>
      <c r="J197" s="21"/>
      <c r="K197" s="21"/>
      <c r="L197" s="21"/>
      <c r="M197" s="21"/>
      <c r="N197" s="3"/>
      <c r="O197" s="3"/>
      <c r="P197" s="3"/>
      <c r="Q197" s="3"/>
      <c r="R197" s="3"/>
      <c r="S197" s="3"/>
      <c r="T197" s="3"/>
      <c r="U197" s="3"/>
      <c r="V197" s="3"/>
    </row>
    <row r="198" spans="1:22" ht="12.75" customHeight="1">
      <c r="A198" s="76"/>
      <c r="B198" s="38"/>
      <c r="D198" s="171"/>
      <c r="E198" s="126"/>
      <c r="F198" s="124"/>
      <c r="H198" s="21"/>
      <c r="I198" s="21"/>
      <c r="J198" s="21"/>
      <c r="K198" s="21"/>
      <c r="L198" s="21"/>
      <c r="M198" s="21"/>
      <c r="N198" s="3"/>
      <c r="O198" s="3"/>
      <c r="P198" s="3"/>
      <c r="Q198" s="3"/>
      <c r="R198" s="3"/>
      <c r="S198" s="3"/>
      <c r="T198" s="3"/>
      <c r="U198" s="3"/>
      <c r="V198" s="3"/>
    </row>
    <row r="199" spans="1:22" ht="62.25" customHeight="1">
      <c r="A199" s="76">
        <f>MAX(A196:A198)+1</f>
        <v>2</v>
      </c>
      <c r="B199" s="168" t="s">
        <v>108</v>
      </c>
      <c r="C199" s="121" t="s">
        <v>6</v>
      </c>
      <c r="D199" s="171">
        <v>12</v>
      </c>
      <c r="E199" s="126"/>
      <c r="F199" s="124">
        <f>D199*E199</f>
        <v>0</v>
      </c>
      <c r="H199" s="21"/>
      <c r="I199" s="21"/>
      <c r="J199" s="21"/>
      <c r="K199" s="21"/>
      <c r="L199" s="21"/>
      <c r="M199" s="21"/>
      <c r="N199" s="3"/>
      <c r="O199" s="3"/>
      <c r="P199" s="3"/>
      <c r="Q199" s="3"/>
      <c r="R199" s="3"/>
      <c r="S199" s="3"/>
      <c r="T199" s="3"/>
      <c r="U199" s="3"/>
      <c r="V199" s="3"/>
    </row>
    <row r="200" spans="1:22" ht="12.75">
      <c r="A200" s="76"/>
      <c r="B200" s="165"/>
      <c r="D200" s="171"/>
      <c r="E200" s="126"/>
      <c r="F200" s="124"/>
      <c r="H200" s="21"/>
      <c r="I200" s="21"/>
      <c r="J200" s="21"/>
      <c r="K200" s="21"/>
      <c r="L200" s="21"/>
      <c r="M200" s="21"/>
      <c r="N200" s="3"/>
      <c r="O200" s="3"/>
      <c r="P200" s="3"/>
      <c r="Q200" s="3"/>
      <c r="R200" s="3"/>
      <c r="S200" s="3"/>
      <c r="T200" s="3"/>
      <c r="U200" s="3"/>
      <c r="V200" s="3"/>
    </row>
    <row r="201" spans="1:22" ht="62.25" customHeight="1">
      <c r="A201" s="76">
        <f>MAX(A197:A200)+1</f>
        <v>3</v>
      </c>
      <c r="B201" s="166" t="s">
        <v>106</v>
      </c>
      <c r="C201" s="121" t="s">
        <v>6</v>
      </c>
      <c r="D201" s="171">
        <v>12</v>
      </c>
      <c r="E201" s="126"/>
      <c r="F201" s="124">
        <f>D201*E201</f>
        <v>0</v>
      </c>
      <c r="H201" s="21"/>
      <c r="I201" s="21"/>
      <c r="J201" s="21"/>
      <c r="K201" s="21"/>
      <c r="L201" s="21"/>
      <c r="M201" s="21"/>
      <c r="N201" s="3"/>
      <c r="O201" s="3"/>
      <c r="P201" s="3"/>
      <c r="Q201" s="3"/>
      <c r="R201" s="3"/>
      <c r="S201" s="3"/>
      <c r="T201" s="3"/>
      <c r="U201" s="3"/>
      <c r="V201" s="3"/>
    </row>
    <row r="202" spans="1:22" ht="12.75">
      <c r="A202" s="76"/>
      <c r="B202" s="165"/>
      <c r="D202" s="171"/>
      <c r="E202" s="126"/>
      <c r="F202" s="124"/>
      <c r="H202" s="21"/>
      <c r="I202" s="21"/>
      <c r="J202" s="21"/>
      <c r="K202" s="21"/>
      <c r="L202" s="21"/>
      <c r="M202" s="21"/>
      <c r="N202" s="3"/>
      <c r="O202" s="3"/>
      <c r="P202" s="3"/>
      <c r="Q202" s="3"/>
      <c r="R202" s="3"/>
      <c r="S202" s="3"/>
      <c r="T202" s="3"/>
      <c r="U202" s="3"/>
      <c r="V202" s="3"/>
    </row>
    <row r="203" spans="1:22" ht="30.75" customHeight="1">
      <c r="A203" s="76">
        <f>MAX(A196:A201)+1</f>
        <v>4</v>
      </c>
      <c r="B203" s="166" t="s">
        <v>110</v>
      </c>
      <c r="C203" s="169" t="s">
        <v>32</v>
      </c>
      <c r="D203" s="171">
        <v>1</v>
      </c>
      <c r="E203" s="126"/>
      <c r="F203" s="124">
        <f>D203*E203</f>
        <v>0</v>
      </c>
      <c r="H203" s="21"/>
      <c r="I203" s="21"/>
      <c r="J203" s="21"/>
      <c r="K203" s="21"/>
      <c r="L203" s="21"/>
      <c r="M203" s="21"/>
      <c r="N203" s="3"/>
      <c r="O203" s="3"/>
      <c r="P203" s="3"/>
      <c r="Q203" s="3"/>
      <c r="R203" s="3"/>
      <c r="S203" s="3"/>
      <c r="T203" s="3"/>
      <c r="U203" s="3"/>
      <c r="V203" s="3"/>
    </row>
    <row r="204" spans="1:22" ht="12.75">
      <c r="A204" s="76"/>
      <c r="B204" s="170"/>
      <c r="C204" s="169"/>
      <c r="D204" s="171"/>
      <c r="E204" s="126"/>
      <c r="F204" s="124"/>
      <c r="H204" s="21"/>
      <c r="I204" s="21"/>
      <c r="J204" s="21"/>
      <c r="K204" s="21"/>
      <c r="L204" s="21"/>
      <c r="M204" s="21"/>
      <c r="N204" s="3"/>
      <c r="O204" s="3"/>
      <c r="P204" s="3"/>
      <c r="Q204" s="3"/>
      <c r="R204" s="3"/>
      <c r="S204" s="3"/>
      <c r="T204" s="3"/>
      <c r="U204" s="3"/>
      <c r="V204" s="3"/>
    </row>
    <row r="205" spans="1:22" ht="30.75" customHeight="1">
      <c r="A205" s="76">
        <f>MAX(A199:A204)+1</f>
        <v>5</v>
      </c>
      <c r="B205" s="168" t="s">
        <v>111</v>
      </c>
      <c r="C205" s="169" t="s">
        <v>9</v>
      </c>
      <c r="D205" s="171">
        <f>(40*4.5+20*3+6*5+12*3+28*2*2+20*5*5)</f>
        <v>918</v>
      </c>
      <c r="E205" s="126"/>
      <c r="F205" s="124">
        <f>D205*E205</f>
        <v>0</v>
      </c>
      <c r="H205" s="21"/>
      <c r="I205" s="21"/>
      <c r="J205" s="21"/>
      <c r="K205" s="21"/>
      <c r="L205" s="21"/>
      <c r="M205" s="21"/>
      <c r="N205" s="3"/>
      <c r="O205" s="3"/>
      <c r="P205" s="3"/>
      <c r="Q205" s="3"/>
      <c r="R205" s="3"/>
      <c r="S205" s="3"/>
      <c r="T205" s="3"/>
      <c r="U205" s="3"/>
      <c r="V205" s="3"/>
    </row>
    <row r="206" spans="1:22" ht="12.75">
      <c r="A206" s="76"/>
      <c r="B206" s="168"/>
      <c r="C206" s="169"/>
      <c r="D206" s="171"/>
      <c r="E206" s="126"/>
      <c r="F206" s="124"/>
      <c r="H206" s="21"/>
      <c r="I206" s="21"/>
      <c r="J206" s="21"/>
      <c r="K206" s="21"/>
      <c r="L206" s="21"/>
      <c r="M206" s="21"/>
      <c r="N206" s="3"/>
      <c r="O206" s="3"/>
      <c r="P206" s="3"/>
      <c r="Q206" s="3"/>
      <c r="R206" s="3"/>
      <c r="S206" s="3"/>
      <c r="T206" s="3"/>
      <c r="U206" s="3"/>
      <c r="V206" s="3"/>
    </row>
    <row r="207" spans="1:22" ht="40.5" customHeight="1">
      <c r="A207" s="76">
        <f>MAX(A200:A205)+1</f>
        <v>6</v>
      </c>
      <c r="B207" s="165" t="s">
        <v>139</v>
      </c>
      <c r="C207" s="121" t="s">
        <v>6</v>
      </c>
      <c r="D207" s="171">
        <f>D82</f>
        <v>18</v>
      </c>
      <c r="E207" s="126"/>
      <c r="F207" s="124">
        <f>D207*E207</f>
        <v>0</v>
      </c>
      <c r="H207" s="21"/>
      <c r="I207" s="21"/>
      <c r="J207" s="21"/>
      <c r="K207" s="21"/>
      <c r="L207" s="21"/>
      <c r="M207" s="21"/>
      <c r="N207" s="3"/>
      <c r="O207" s="3"/>
      <c r="P207" s="3"/>
      <c r="Q207" s="3"/>
      <c r="R207" s="3"/>
      <c r="S207" s="3"/>
      <c r="T207" s="3"/>
      <c r="U207" s="3"/>
      <c r="V207" s="3"/>
    </row>
    <row r="208" spans="1:13" ht="12.75">
      <c r="A208" s="76"/>
      <c r="B208" s="170"/>
      <c r="C208" s="169"/>
      <c r="D208" s="171"/>
      <c r="E208" s="126"/>
      <c r="F208" s="124"/>
      <c r="H208" s="21"/>
      <c r="I208" s="21"/>
      <c r="J208" s="21"/>
      <c r="K208" s="21"/>
      <c r="L208" s="21"/>
      <c r="M208" s="21"/>
    </row>
    <row r="209" spans="1:13" ht="102" customHeight="1">
      <c r="A209" s="76">
        <f>MAX(A201:A208)+1</f>
        <v>7</v>
      </c>
      <c r="B209" s="166" t="s">
        <v>147</v>
      </c>
      <c r="C209" s="169" t="s">
        <v>9</v>
      </c>
      <c r="D209" s="171">
        <f>D205-D211-D213</f>
        <v>893</v>
      </c>
      <c r="E209" s="126"/>
      <c r="F209" s="124">
        <f>D209*E209</f>
        <v>0</v>
      </c>
      <c r="H209" s="21"/>
      <c r="I209" s="21"/>
      <c r="J209" s="21"/>
      <c r="K209" s="21"/>
      <c r="L209" s="21"/>
      <c r="M209" s="21"/>
    </row>
    <row r="210" spans="1:13" ht="12.75">
      <c r="A210" s="76"/>
      <c r="B210" s="165"/>
      <c r="D210" s="171"/>
      <c r="E210" s="126"/>
      <c r="F210" s="124"/>
      <c r="H210" s="21"/>
      <c r="I210" s="21"/>
      <c r="J210" s="21"/>
      <c r="K210" s="21"/>
      <c r="L210" s="21"/>
      <c r="M210" s="21"/>
    </row>
    <row r="211" spans="1:13" ht="62.25" customHeight="1">
      <c r="A211" s="76">
        <f>MAX(A203:A210)+1</f>
        <v>8</v>
      </c>
      <c r="B211" s="94" t="s">
        <v>149</v>
      </c>
      <c r="C211" s="174" t="s">
        <v>9</v>
      </c>
      <c r="D211" s="147">
        <v>10</v>
      </c>
      <c r="E211" s="177"/>
      <c r="F211" s="175">
        <f>D211*E211</f>
        <v>0</v>
      </c>
      <c r="H211" s="21"/>
      <c r="I211" s="21"/>
      <c r="J211" s="21"/>
      <c r="K211" s="21"/>
      <c r="L211" s="21"/>
      <c r="M211" s="21"/>
    </row>
    <row r="212" spans="1:13" ht="12.75">
      <c r="A212" s="178"/>
      <c r="B212" s="94"/>
      <c r="C212" s="174"/>
      <c r="D212" s="147"/>
      <c r="E212" s="177"/>
      <c r="F212" s="175"/>
      <c r="H212" s="21"/>
      <c r="I212" s="21"/>
      <c r="J212" s="21"/>
      <c r="K212" s="21"/>
      <c r="L212" s="21"/>
      <c r="M212" s="21"/>
    </row>
    <row r="213" spans="1:13" ht="63" customHeight="1">
      <c r="A213" s="76">
        <f>MAX(A205:A212)+1</f>
        <v>9</v>
      </c>
      <c r="B213" s="179" t="s">
        <v>148</v>
      </c>
      <c r="C213" s="174" t="s">
        <v>9</v>
      </c>
      <c r="D213" s="95">
        <v>15</v>
      </c>
      <c r="E213" s="177"/>
      <c r="F213" s="200">
        <f>D213*E213</f>
        <v>0</v>
      </c>
      <c r="H213" s="21"/>
      <c r="I213" s="21"/>
      <c r="J213" s="21"/>
      <c r="K213" s="21"/>
      <c r="L213" s="21"/>
      <c r="M213" s="21"/>
    </row>
    <row r="214" spans="1:13" ht="12.75">
      <c r="A214" s="76"/>
      <c r="B214" s="165"/>
      <c r="D214" s="171"/>
      <c r="E214" s="126"/>
      <c r="F214" s="124"/>
      <c r="H214" s="21"/>
      <c r="I214" s="21"/>
      <c r="J214" s="21"/>
      <c r="K214" s="21"/>
      <c r="L214" s="21"/>
      <c r="M214" s="21"/>
    </row>
    <row r="215" spans="1:13" ht="30.75" customHeight="1">
      <c r="A215" s="76">
        <f>MAX(A207:A214)+1</f>
        <v>10</v>
      </c>
      <c r="B215" s="194" t="s">
        <v>171</v>
      </c>
      <c r="C215" s="37" t="s">
        <v>6</v>
      </c>
      <c r="D215" s="177">
        <v>1</v>
      </c>
      <c r="E215" s="95"/>
      <c r="F215" s="175">
        <f>D215*E215</f>
        <v>0</v>
      </c>
      <c r="H215" s="21"/>
      <c r="I215" s="21"/>
      <c r="J215" s="21"/>
      <c r="K215" s="21"/>
      <c r="L215" s="21"/>
      <c r="M215" s="21"/>
    </row>
    <row r="216" spans="1:12" ht="13.5" thickBot="1">
      <c r="A216" s="91"/>
      <c r="B216" s="40"/>
      <c r="C216" s="150"/>
      <c r="D216" s="198"/>
      <c r="E216" s="152"/>
      <c r="F216" s="153"/>
      <c r="H216" s="21"/>
      <c r="I216" s="21"/>
      <c r="J216" s="21"/>
      <c r="K216" s="21"/>
      <c r="L216" s="21"/>
    </row>
    <row r="217" spans="1:6" ht="15" customHeight="1" thickBot="1" thickTop="1">
      <c r="A217" s="92" t="s">
        <v>163</v>
      </c>
      <c r="B217" s="93"/>
      <c r="C217" s="154"/>
      <c r="D217" s="155"/>
      <c r="E217" s="156"/>
      <c r="F217" s="157">
        <f>SUM(F197:F216)</f>
        <v>0</v>
      </c>
    </row>
    <row r="218" spans="1:6" ht="13.5" thickTop="1">
      <c r="A218" s="222"/>
      <c r="B218" s="223"/>
      <c r="C218" s="224"/>
      <c r="D218" s="225"/>
      <c r="E218" s="226"/>
      <c r="F218" s="227"/>
    </row>
    <row r="219" spans="1:6" ht="12.75">
      <c r="A219" s="74" t="s">
        <v>164</v>
      </c>
      <c r="B219" s="75" t="s">
        <v>87</v>
      </c>
      <c r="C219" s="117"/>
      <c r="D219" s="118"/>
      <c r="E219" s="119"/>
      <c r="F219" s="120"/>
    </row>
    <row r="220" spans="1:6" ht="12.75">
      <c r="A220" s="159"/>
      <c r="B220" s="160"/>
      <c r="C220" s="161"/>
      <c r="D220" s="162"/>
      <c r="E220" s="163"/>
      <c r="F220" s="164"/>
    </row>
    <row r="221" spans="1:6" ht="43.5" customHeight="1">
      <c r="A221" s="199">
        <v>1</v>
      </c>
      <c r="B221" s="41" t="s">
        <v>94</v>
      </c>
      <c r="C221" s="121" t="s">
        <v>25</v>
      </c>
      <c r="D221" s="122">
        <v>1</v>
      </c>
      <c r="F221" s="124">
        <f>D221*E221</f>
        <v>0</v>
      </c>
    </row>
    <row r="223" spans="1:6" ht="44.25" customHeight="1">
      <c r="A223" s="76">
        <f>MAX(A217:A221)+1</f>
        <v>2</v>
      </c>
      <c r="B223" s="38" t="s">
        <v>75</v>
      </c>
      <c r="C223" s="121" t="s">
        <v>6</v>
      </c>
      <c r="D223" s="125">
        <f>D64</f>
        <v>98</v>
      </c>
      <c r="E223" s="126"/>
      <c r="F223" s="124">
        <f>D223*E223</f>
        <v>0</v>
      </c>
    </row>
    <row r="224" spans="1:6" ht="12.75">
      <c r="A224" s="76"/>
      <c r="B224" s="38" t="s">
        <v>135</v>
      </c>
      <c r="C224" s="121" t="s">
        <v>1</v>
      </c>
      <c r="D224" s="125">
        <f>28+27</f>
        <v>55</v>
      </c>
      <c r="E224" s="126"/>
      <c r="F224" s="124">
        <f>D224*E224</f>
        <v>0</v>
      </c>
    </row>
    <row r="225" spans="1:6" ht="12.75">
      <c r="A225" s="76"/>
      <c r="B225" s="38"/>
      <c r="D225" s="125"/>
      <c r="E225" s="126"/>
      <c r="F225" s="124"/>
    </row>
    <row r="226" spans="1:6" ht="30.75" customHeight="1">
      <c r="A226" s="76">
        <f>MAX(A219:A223)+1</f>
        <v>3</v>
      </c>
      <c r="B226" s="38" t="s">
        <v>173</v>
      </c>
      <c r="C226" s="121" t="s">
        <v>6</v>
      </c>
      <c r="D226" s="125">
        <f>590+278+55+66.5+95+95</f>
        <v>1179.5</v>
      </c>
      <c r="E226" s="126"/>
      <c r="F226" s="124">
        <f>D226*E226</f>
        <v>0</v>
      </c>
    </row>
    <row r="227" spans="1:6" ht="12.75">
      <c r="A227" s="76"/>
      <c r="B227" s="38"/>
      <c r="D227" s="125"/>
      <c r="E227" s="126"/>
      <c r="F227" s="124"/>
    </row>
    <row r="228" spans="1:6" ht="30.75" customHeight="1">
      <c r="A228" s="76">
        <f>MAX(A221:A226)+1</f>
        <v>4</v>
      </c>
      <c r="B228" s="38" t="s">
        <v>112</v>
      </c>
      <c r="C228" s="121" t="s">
        <v>6</v>
      </c>
      <c r="D228" s="125">
        <f>590+278+55+66.5+95+95</f>
        <v>1179.5</v>
      </c>
      <c r="E228" s="126"/>
      <c r="F228" s="124">
        <f>D228*E228</f>
        <v>0</v>
      </c>
    </row>
    <row r="229" ht="12.75">
      <c r="D229" s="158"/>
    </row>
    <row r="230" spans="1:6" ht="12.75">
      <c r="A230" s="76">
        <f>MAX(A220:A228)+1</f>
        <v>5</v>
      </c>
      <c r="B230" s="2" t="s">
        <v>7</v>
      </c>
      <c r="C230" s="147" t="s">
        <v>10</v>
      </c>
      <c r="D230" s="122">
        <v>10</v>
      </c>
      <c r="F230" s="142">
        <f>D230*E230</f>
        <v>0</v>
      </c>
    </row>
    <row r="231" ht="12.75">
      <c r="B231" s="3"/>
    </row>
    <row r="232" spans="1:6" ht="12.75">
      <c r="A232" s="76">
        <f>MAX(A225:A230)+1</f>
        <v>6</v>
      </c>
      <c r="B232" s="2" t="s">
        <v>8</v>
      </c>
      <c r="C232" s="147" t="s">
        <v>10</v>
      </c>
      <c r="D232" s="122">
        <v>10</v>
      </c>
      <c r="F232" s="142">
        <f>D232*E232</f>
        <v>0</v>
      </c>
    </row>
    <row r="234" spans="1:6" ht="12.75">
      <c r="A234" s="76">
        <f>MAX(A225:A232)+1</f>
        <v>7</v>
      </c>
      <c r="B234" s="38" t="s">
        <v>77</v>
      </c>
      <c r="C234" s="121" t="s">
        <v>12</v>
      </c>
      <c r="D234" s="148">
        <f>D228</f>
        <v>1179.5</v>
      </c>
      <c r="E234" s="126"/>
      <c r="F234" s="124">
        <f>D234*E234</f>
        <v>0</v>
      </c>
    </row>
    <row r="235" spans="1:6" ht="12.75">
      <c r="A235" s="76"/>
      <c r="B235" s="39"/>
      <c r="D235" s="149"/>
      <c r="E235" s="126"/>
      <c r="F235" s="124"/>
    </row>
    <row r="236" spans="1:6" ht="30.75" customHeight="1">
      <c r="A236" s="76">
        <f>MAX(A216:A235)+1</f>
        <v>8</v>
      </c>
      <c r="B236" s="38" t="s">
        <v>78</v>
      </c>
      <c r="C236" s="121" t="s">
        <v>12</v>
      </c>
      <c r="D236" s="148">
        <f>D228</f>
        <v>1179.5</v>
      </c>
      <c r="E236" s="126"/>
      <c r="F236" s="124">
        <f>D236*E236</f>
        <v>0</v>
      </c>
    </row>
    <row r="237" spans="1:6" ht="12.75">
      <c r="A237" s="76"/>
      <c r="B237" s="39"/>
      <c r="D237" s="149"/>
      <c r="E237" s="126"/>
      <c r="F237" s="124"/>
    </row>
    <row r="238" spans="1:6" ht="12.75">
      <c r="A238" s="76">
        <f>MAX(A216:A237)+1</f>
        <v>9</v>
      </c>
      <c r="B238" s="38" t="s">
        <v>79</v>
      </c>
      <c r="C238" s="121" t="s">
        <v>25</v>
      </c>
      <c r="D238" s="148">
        <v>1</v>
      </c>
      <c r="E238" s="126"/>
      <c r="F238" s="124">
        <f>D238*E238</f>
        <v>0</v>
      </c>
    </row>
    <row r="239" spans="1:6" ht="12.75">
      <c r="A239" s="76"/>
      <c r="B239" s="39"/>
      <c r="D239" s="149"/>
      <c r="E239" s="126"/>
      <c r="F239" s="124"/>
    </row>
    <row r="240" spans="1:6" ht="12.75">
      <c r="A240" s="76">
        <f>MAX(A234:A239)+1</f>
        <v>10</v>
      </c>
      <c r="B240" s="38" t="s">
        <v>80</v>
      </c>
      <c r="C240" s="121" t="s">
        <v>25</v>
      </c>
      <c r="D240" s="148">
        <v>1</v>
      </c>
      <c r="E240" s="126"/>
      <c r="F240" s="124">
        <f>D240*E240</f>
        <v>0</v>
      </c>
    </row>
    <row r="241" spans="1:6" ht="12.75">
      <c r="A241" s="76"/>
      <c r="B241" s="39"/>
      <c r="D241" s="149"/>
      <c r="E241" s="126"/>
      <c r="F241" s="124"/>
    </row>
    <row r="242" spans="1:6" ht="12.75">
      <c r="A242" s="76">
        <f>MAX(A236:A241)+1</f>
        <v>11</v>
      </c>
      <c r="B242" s="38" t="s">
        <v>81</v>
      </c>
      <c r="C242" s="121" t="s">
        <v>12</v>
      </c>
      <c r="D242" s="148">
        <f>D236</f>
        <v>1179.5</v>
      </c>
      <c r="E242" s="126"/>
      <c r="F242" s="124">
        <f>D242*E242</f>
        <v>0</v>
      </c>
    </row>
    <row r="243" spans="1:6" ht="12.75">
      <c r="A243" s="76"/>
      <c r="B243" s="38"/>
      <c r="D243" s="148"/>
      <c r="E243" s="126"/>
      <c r="F243" s="124"/>
    </row>
    <row r="244" spans="1:6" ht="43.5" customHeight="1">
      <c r="A244" s="76">
        <f>MAX(A240:A242)+1</f>
        <v>12</v>
      </c>
      <c r="B244" s="38" t="s">
        <v>82</v>
      </c>
      <c r="C244" s="121" t="s">
        <v>32</v>
      </c>
      <c r="D244" s="125">
        <v>1</v>
      </c>
      <c r="E244" s="126"/>
      <c r="F244" s="124">
        <f>D244*E244</f>
        <v>0</v>
      </c>
    </row>
    <row r="245" spans="1:6" ht="13.5" thickBot="1">
      <c r="A245" s="91"/>
      <c r="B245" s="40"/>
      <c r="C245" s="150"/>
      <c r="D245" s="151"/>
      <c r="E245" s="152"/>
      <c r="F245" s="153"/>
    </row>
    <row r="246" spans="1:6" ht="15" customHeight="1" thickBot="1" thickTop="1">
      <c r="A246" s="92" t="s">
        <v>165</v>
      </c>
      <c r="B246" s="93"/>
      <c r="C246" s="154"/>
      <c r="D246" s="155"/>
      <c r="E246" s="156"/>
      <c r="F246" s="157">
        <f>SUM(F221:F245)</f>
        <v>0</v>
      </c>
    </row>
    <row r="247" spans="1:6" ht="13.5" thickTop="1">
      <c r="A247" s="20"/>
      <c r="B247" s="3"/>
      <c r="C247" s="97"/>
      <c r="D247" s="99"/>
      <c r="E247" s="98"/>
      <c r="F247" s="45"/>
    </row>
    <row r="248" spans="1:30" ht="12.75">
      <c r="A248" s="20"/>
      <c r="B248" s="3"/>
      <c r="C248" s="97"/>
      <c r="D248" s="99"/>
      <c r="E248" s="98"/>
      <c r="F248" s="45"/>
      <c r="N248" s="3"/>
      <c r="O248" s="3"/>
      <c r="P248" s="3"/>
      <c r="Q248" s="3"/>
      <c r="R248" s="3"/>
      <c r="S248" s="3"/>
      <c r="T248" s="3"/>
      <c r="U248" s="3"/>
      <c r="V248" s="3"/>
      <c r="W248" s="3"/>
      <c r="X248" s="3"/>
      <c r="Y248" s="3"/>
      <c r="Z248" s="3"/>
      <c r="AA248" s="3"/>
      <c r="AB248" s="3"/>
      <c r="AC248" s="3"/>
      <c r="AD248" s="3"/>
    </row>
    <row r="249" spans="1:30" ht="12.75">
      <c r="A249" s="20"/>
      <c r="B249" s="3"/>
      <c r="C249" s="97"/>
      <c r="D249" s="99"/>
      <c r="E249" s="98"/>
      <c r="F249" s="45"/>
      <c r="N249" s="3"/>
      <c r="O249" s="3"/>
      <c r="P249" s="3"/>
      <c r="Q249" s="3"/>
      <c r="R249" s="3"/>
      <c r="S249" s="3"/>
      <c r="T249" s="3"/>
      <c r="U249" s="3"/>
      <c r="V249" s="3"/>
      <c r="W249" s="3"/>
      <c r="X249" s="3"/>
      <c r="Y249" s="3"/>
      <c r="Z249" s="3"/>
      <c r="AA249" s="3"/>
      <c r="AB249" s="3"/>
      <c r="AC249" s="3"/>
      <c r="AD249" s="3"/>
    </row>
    <row r="250" spans="1:30" ht="12.75">
      <c r="A250" s="20"/>
      <c r="B250" s="3"/>
      <c r="C250" s="97"/>
      <c r="D250" s="99"/>
      <c r="E250" s="98"/>
      <c r="F250" s="45"/>
      <c r="N250" s="3"/>
      <c r="O250" s="3"/>
      <c r="P250" s="3"/>
      <c r="Q250" s="3"/>
      <c r="R250" s="3"/>
      <c r="S250" s="3"/>
      <c r="T250" s="3"/>
      <c r="U250" s="3"/>
      <c r="V250" s="3"/>
      <c r="W250" s="3"/>
      <c r="X250" s="3"/>
      <c r="Y250" s="3"/>
      <c r="Z250" s="3"/>
      <c r="AA250" s="3"/>
      <c r="AB250" s="3"/>
      <c r="AC250" s="3"/>
      <c r="AD250" s="3"/>
    </row>
    <row r="251" spans="1:30" ht="12.75">
      <c r="A251" s="20"/>
      <c r="B251" s="3"/>
      <c r="C251" s="97"/>
      <c r="D251" s="99"/>
      <c r="E251" s="98"/>
      <c r="F251" s="45"/>
      <c r="N251" s="3"/>
      <c r="O251" s="3"/>
      <c r="P251" s="3"/>
      <c r="Q251" s="3"/>
      <c r="R251" s="3"/>
      <c r="S251" s="3"/>
      <c r="T251" s="3"/>
      <c r="U251" s="3"/>
      <c r="V251" s="3"/>
      <c r="W251" s="3"/>
      <c r="X251" s="3"/>
      <c r="Y251" s="3"/>
      <c r="Z251" s="3"/>
      <c r="AA251" s="3"/>
      <c r="AB251" s="3"/>
      <c r="AC251" s="3"/>
      <c r="AD251" s="3"/>
    </row>
    <row r="252" spans="1:30" ht="12.75">
      <c r="A252" s="20"/>
      <c r="B252" s="3"/>
      <c r="C252" s="97"/>
      <c r="D252" s="99"/>
      <c r="E252" s="98"/>
      <c r="F252" s="45"/>
      <c r="N252" s="3"/>
      <c r="O252" s="3"/>
      <c r="P252" s="3"/>
      <c r="Q252" s="3"/>
      <c r="R252" s="3"/>
      <c r="S252" s="3"/>
      <c r="T252" s="3"/>
      <c r="U252" s="3"/>
      <c r="V252" s="3"/>
      <c r="W252" s="3"/>
      <c r="X252" s="3"/>
      <c r="Y252" s="3"/>
      <c r="Z252" s="3"/>
      <c r="AA252" s="3"/>
      <c r="AB252" s="3"/>
      <c r="AC252" s="3"/>
      <c r="AD252" s="3"/>
    </row>
    <row r="253" spans="1:30" ht="12.75">
      <c r="A253" s="20"/>
      <c r="B253" s="3"/>
      <c r="C253" s="97"/>
      <c r="D253" s="99"/>
      <c r="E253" s="98"/>
      <c r="F253" s="45"/>
      <c r="N253" s="3"/>
      <c r="O253" s="3"/>
      <c r="P253" s="3"/>
      <c r="Q253" s="3"/>
      <c r="R253" s="3"/>
      <c r="S253" s="3"/>
      <c r="T253" s="3"/>
      <c r="U253" s="3"/>
      <c r="V253" s="3"/>
      <c r="W253" s="3"/>
      <c r="X253" s="3"/>
      <c r="Y253" s="3"/>
      <c r="Z253" s="3"/>
      <c r="AA253" s="3"/>
      <c r="AB253" s="3"/>
      <c r="AC253" s="3"/>
      <c r="AD253" s="3"/>
    </row>
    <row r="254" spans="1:30" ht="12.75">
      <c r="A254" s="20"/>
      <c r="B254" s="3"/>
      <c r="C254" s="97"/>
      <c r="D254" s="99"/>
      <c r="E254" s="98"/>
      <c r="F254" s="45"/>
      <c r="N254" s="3"/>
      <c r="O254" s="3"/>
      <c r="P254" s="3"/>
      <c r="Q254" s="3"/>
      <c r="R254" s="3"/>
      <c r="S254" s="3"/>
      <c r="T254" s="3"/>
      <c r="U254" s="3"/>
      <c r="V254" s="3"/>
      <c r="W254" s="3"/>
      <c r="X254" s="3"/>
      <c r="Y254" s="3"/>
      <c r="Z254" s="3"/>
      <c r="AA254" s="3"/>
      <c r="AB254" s="3"/>
      <c r="AC254" s="3"/>
      <c r="AD254" s="3"/>
    </row>
    <row r="255" spans="1:30" ht="12.75">
      <c r="A255" s="20"/>
      <c r="B255" s="3"/>
      <c r="C255" s="97"/>
      <c r="D255" s="99"/>
      <c r="E255" s="98"/>
      <c r="F255" s="45"/>
      <c r="N255" s="3"/>
      <c r="O255" s="3"/>
      <c r="P255" s="3"/>
      <c r="Q255" s="3"/>
      <c r="R255" s="3"/>
      <c r="S255" s="3"/>
      <c r="T255" s="3"/>
      <c r="U255" s="3"/>
      <c r="V255" s="3"/>
      <c r="W255" s="3"/>
      <c r="X255" s="3"/>
      <c r="Y255" s="3"/>
      <c r="Z255" s="3"/>
      <c r="AA255" s="3"/>
      <c r="AB255" s="3"/>
      <c r="AC255" s="3"/>
      <c r="AD255" s="3"/>
    </row>
    <row r="256" spans="1:13" s="3" customFormat="1" ht="12.75">
      <c r="A256" s="20"/>
      <c r="C256" s="97"/>
      <c r="D256" s="99"/>
      <c r="E256" s="98"/>
      <c r="F256" s="45"/>
      <c r="H256" s="21"/>
      <c r="I256" s="21"/>
      <c r="J256" s="21"/>
      <c r="K256" s="21"/>
      <c r="L256" s="21"/>
      <c r="M256" s="21"/>
    </row>
    <row r="257" spans="1:13" s="3" customFormat="1" ht="12.75">
      <c r="A257" s="20"/>
      <c r="C257" s="97"/>
      <c r="D257" s="99"/>
      <c r="E257" s="98"/>
      <c r="F257" s="45"/>
      <c r="H257" s="21"/>
      <c r="I257" s="21"/>
      <c r="J257" s="21"/>
      <c r="K257" s="21"/>
      <c r="L257" s="21"/>
      <c r="M257" s="21"/>
    </row>
    <row r="258" spans="1:13" s="3" customFormat="1" ht="12.75">
      <c r="A258" s="20"/>
      <c r="C258" s="97"/>
      <c r="D258" s="99"/>
      <c r="E258" s="98"/>
      <c r="F258" s="45"/>
      <c r="H258" s="21"/>
      <c r="I258" s="21"/>
      <c r="J258" s="21"/>
      <c r="K258" s="21"/>
      <c r="L258" s="21"/>
      <c r="M258" s="21"/>
    </row>
    <row r="259" spans="1:13" s="3" customFormat="1" ht="12.75">
      <c r="A259" s="20"/>
      <c r="C259" s="97"/>
      <c r="D259" s="99"/>
      <c r="E259" s="98"/>
      <c r="F259" s="45"/>
      <c r="H259" s="21"/>
      <c r="I259" s="21"/>
      <c r="J259" s="21"/>
      <c r="K259" s="21"/>
      <c r="L259" s="21"/>
      <c r="M259" s="21"/>
    </row>
    <row r="260" spans="1:13" s="3" customFormat="1" ht="12.75">
      <c r="A260" s="20"/>
      <c r="C260" s="97"/>
      <c r="D260" s="99"/>
      <c r="E260" s="98"/>
      <c r="F260" s="45"/>
      <c r="H260" s="21"/>
      <c r="I260" s="21"/>
      <c r="J260" s="21"/>
      <c r="K260" s="21"/>
      <c r="L260" s="21"/>
      <c r="M260" s="21"/>
    </row>
    <row r="261" spans="1:13" s="3" customFormat="1" ht="12.75">
      <c r="A261" s="20"/>
      <c r="C261" s="97"/>
      <c r="D261" s="99"/>
      <c r="E261" s="98"/>
      <c r="F261" s="45"/>
      <c r="H261" s="21"/>
      <c r="I261" s="21"/>
      <c r="J261" s="21"/>
      <c r="K261" s="21"/>
      <c r="L261" s="21"/>
      <c r="M261" s="21"/>
    </row>
    <row r="262" spans="1:13" s="3" customFormat="1" ht="12.75">
      <c r="A262" s="20"/>
      <c r="C262" s="97"/>
      <c r="D262" s="99"/>
      <c r="E262" s="98"/>
      <c r="F262" s="45"/>
      <c r="H262" s="21"/>
      <c r="I262" s="21"/>
      <c r="J262" s="21"/>
      <c r="K262" s="21"/>
      <c r="L262" s="21"/>
      <c r="M262" s="21"/>
    </row>
    <row r="263" spans="1:13" s="3" customFormat="1" ht="12.75">
      <c r="A263" s="20"/>
      <c r="C263" s="97"/>
      <c r="D263" s="99"/>
      <c r="E263" s="98"/>
      <c r="F263" s="45"/>
      <c r="H263" s="21"/>
      <c r="I263" s="21"/>
      <c r="J263" s="21"/>
      <c r="K263" s="21"/>
      <c r="L263" s="21"/>
      <c r="M263" s="21"/>
    </row>
    <row r="264" spans="1:13" s="3" customFormat="1" ht="12.75">
      <c r="A264" s="20"/>
      <c r="C264" s="97"/>
      <c r="D264" s="99"/>
      <c r="E264" s="98"/>
      <c r="F264" s="45"/>
      <c r="H264" s="21"/>
      <c r="I264" s="21"/>
      <c r="J264" s="21"/>
      <c r="K264" s="21"/>
      <c r="L264" s="21"/>
      <c r="M264" s="21"/>
    </row>
    <row r="265" spans="1:13" s="3" customFormat="1" ht="12.75">
      <c r="A265" s="20"/>
      <c r="C265" s="97"/>
      <c r="D265" s="99"/>
      <c r="E265" s="98"/>
      <c r="F265" s="45"/>
      <c r="H265" s="21"/>
      <c r="I265" s="21"/>
      <c r="J265" s="21"/>
      <c r="K265" s="21"/>
      <c r="L265" s="21"/>
      <c r="M265" s="21"/>
    </row>
    <row r="266" spans="1:13" s="3" customFormat="1" ht="12.75">
      <c r="A266" s="20"/>
      <c r="C266" s="97"/>
      <c r="D266" s="99"/>
      <c r="E266" s="98"/>
      <c r="F266" s="45"/>
      <c r="H266" s="21"/>
      <c r="I266" s="21"/>
      <c r="J266" s="21"/>
      <c r="K266" s="21"/>
      <c r="L266" s="21"/>
      <c r="M266" s="21"/>
    </row>
    <row r="267" spans="1:13" s="3" customFormat="1" ht="12.75">
      <c r="A267" s="20"/>
      <c r="C267" s="97"/>
      <c r="D267" s="99"/>
      <c r="E267" s="98"/>
      <c r="F267" s="45"/>
      <c r="H267" s="21"/>
      <c r="I267" s="21"/>
      <c r="J267" s="21"/>
      <c r="K267" s="21"/>
      <c r="L267" s="21"/>
      <c r="M267" s="21"/>
    </row>
    <row r="268" spans="1:13" s="3" customFormat="1" ht="12.75">
      <c r="A268" s="20"/>
      <c r="C268" s="97"/>
      <c r="D268" s="99"/>
      <c r="E268" s="98"/>
      <c r="F268" s="45"/>
      <c r="H268" s="21"/>
      <c r="I268" s="21"/>
      <c r="J268" s="21"/>
      <c r="K268" s="21"/>
      <c r="L268" s="21"/>
      <c r="M268" s="21"/>
    </row>
    <row r="269" spans="1:13" s="3" customFormat="1" ht="12.75">
      <c r="A269" s="20"/>
      <c r="C269" s="97"/>
      <c r="D269" s="99"/>
      <c r="E269" s="98"/>
      <c r="F269" s="45"/>
      <c r="H269" s="21"/>
      <c r="I269" s="21"/>
      <c r="J269" s="21"/>
      <c r="K269" s="21"/>
      <c r="L269" s="21"/>
      <c r="M269" s="21"/>
    </row>
    <row r="270" spans="1:13" s="3" customFormat="1" ht="12.75">
      <c r="A270" s="20"/>
      <c r="C270" s="97"/>
      <c r="D270" s="99"/>
      <c r="E270" s="98"/>
      <c r="F270" s="45"/>
      <c r="H270" s="21"/>
      <c r="I270" s="21"/>
      <c r="J270" s="21"/>
      <c r="K270" s="21"/>
      <c r="L270" s="21"/>
      <c r="M270" s="21"/>
    </row>
    <row r="271" spans="1:13" s="3" customFormat="1" ht="12.75">
      <c r="A271" s="20"/>
      <c r="C271" s="97"/>
      <c r="D271" s="99"/>
      <c r="E271" s="98"/>
      <c r="F271" s="45"/>
      <c r="H271" s="21"/>
      <c r="I271" s="21"/>
      <c r="J271" s="21"/>
      <c r="K271" s="21"/>
      <c r="L271" s="21"/>
      <c r="M271" s="21"/>
    </row>
    <row r="272" spans="1:13" s="3" customFormat="1" ht="12.75">
      <c r="A272" s="20"/>
      <c r="C272" s="97"/>
      <c r="D272" s="99"/>
      <c r="E272" s="98"/>
      <c r="F272" s="45"/>
      <c r="H272" s="21"/>
      <c r="I272" s="21"/>
      <c r="J272" s="21"/>
      <c r="K272" s="21"/>
      <c r="L272" s="21"/>
      <c r="M272" s="21"/>
    </row>
    <row r="273" spans="1:13" s="3" customFormat="1" ht="12.75">
      <c r="A273" s="20"/>
      <c r="C273" s="97"/>
      <c r="D273" s="99"/>
      <c r="E273" s="98"/>
      <c r="F273" s="45"/>
      <c r="H273" s="21"/>
      <c r="I273" s="21"/>
      <c r="J273" s="21"/>
      <c r="K273" s="21"/>
      <c r="L273" s="21"/>
      <c r="M273" s="21"/>
    </row>
    <row r="274" spans="1:13" s="3" customFormat="1" ht="12.75">
      <c r="A274" s="20"/>
      <c r="C274" s="97"/>
      <c r="D274" s="99"/>
      <c r="E274" s="98"/>
      <c r="F274" s="45"/>
      <c r="H274" s="21"/>
      <c r="I274" s="21"/>
      <c r="J274" s="21"/>
      <c r="K274" s="21"/>
      <c r="L274" s="21"/>
      <c r="M274" s="21"/>
    </row>
    <row r="275" spans="1:13" s="3" customFormat="1" ht="12.75">
      <c r="A275" s="20"/>
      <c r="C275" s="97"/>
      <c r="D275" s="99"/>
      <c r="E275" s="98"/>
      <c r="F275" s="45"/>
      <c r="H275" s="21"/>
      <c r="I275" s="21"/>
      <c r="J275" s="21"/>
      <c r="K275" s="21"/>
      <c r="L275" s="21"/>
      <c r="M275" s="21"/>
    </row>
    <row r="276" spans="1:13" s="3" customFormat="1" ht="12.75">
      <c r="A276" s="20"/>
      <c r="C276" s="97"/>
      <c r="D276" s="99"/>
      <c r="E276" s="98"/>
      <c r="F276" s="45"/>
      <c r="H276" s="21"/>
      <c r="I276" s="21"/>
      <c r="J276" s="21"/>
      <c r="K276" s="21"/>
      <c r="L276" s="21"/>
      <c r="M276" s="21"/>
    </row>
    <row r="277" spans="1:13" s="3" customFormat="1" ht="12.75">
      <c r="A277" s="20"/>
      <c r="C277" s="97"/>
      <c r="D277" s="99"/>
      <c r="E277" s="98"/>
      <c r="F277" s="45"/>
      <c r="H277" s="21"/>
      <c r="I277" s="21"/>
      <c r="J277" s="21"/>
      <c r="K277" s="21"/>
      <c r="L277" s="21"/>
      <c r="M277" s="21"/>
    </row>
    <row r="278" spans="1:13" s="3" customFormat="1" ht="12.75">
      <c r="A278" s="20"/>
      <c r="C278" s="97"/>
      <c r="D278" s="99"/>
      <c r="E278" s="98"/>
      <c r="F278" s="45"/>
      <c r="H278" s="21"/>
      <c r="I278" s="21"/>
      <c r="J278" s="21"/>
      <c r="K278" s="21"/>
      <c r="L278" s="21"/>
      <c r="M278" s="21"/>
    </row>
    <row r="279" spans="1:13" s="3" customFormat="1" ht="12.75">
      <c r="A279" s="20"/>
      <c r="C279" s="97"/>
      <c r="D279" s="99"/>
      <c r="E279" s="98"/>
      <c r="F279" s="45"/>
      <c r="H279" s="21"/>
      <c r="I279" s="21"/>
      <c r="J279" s="21"/>
      <c r="K279" s="21"/>
      <c r="L279" s="21"/>
      <c r="M279" s="21"/>
    </row>
    <row r="280" spans="1:13" s="3" customFormat="1" ht="12.75">
      <c r="A280" s="20"/>
      <c r="C280" s="97"/>
      <c r="D280" s="99"/>
      <c r="E280" s="98"/>
      <c r="F280" s="45"/>
      <c r="H280" s="21"/>
      <c r="I280" s="21"/>
      <c r="J280" s="21"/>
      <c r="K280" s="21"/>
      <c r="L280" s="21"/>
      <c r="M280" s="21"/>
    </row>
    <row r="281" spans="1:13" s="3" customFormat="1" ht="12.75">
      <c r="A281" s="20"/>
      <c r="C281" s="97"/>
      <c r="D281" s="99"/>
      <c r="E281" s="98"/>
      <c r="F281" s="45"/>
      <c r="H281" s="21"/>
      <c r="I281" s="21"/>
      <c r="J281" s="21"/>
      <c r="K281" s="21"/>
      <c r="L281" s="21"/>
      <c r="M281" s="21"/>
    </row>
    <row r="282" spans="1:13" s="3" customFormat="1" ht="12.75">
      <c r="A282" s="20"/>
      <c r="C282" s="97"/>
      <c r="D282" s="99"/>
      <c r="E282" s="98"/>
      <c r="F282" s="45"/>
      <c r="H282" s="21"/>
      <c r="I282" s="21"/>
      <c r="J282" s="21"/>
      <c r="K282" s="21"/>
      <c r="L282" s="21"/>
      <c r="M282" s="21"/>
    </row>
    <row r="283" spans="1:13" s="3" customFormat="1" ht="12.75">
      <c r="A283" s="20"/>
      <c r="C283" s="97"/>
      <c r="D283" s="99"/>
      <c r="E283" s="98"/>
      <c r="F283" s="45"/>
      <c r="H283" s="21"/>
      <c r="I283" s="21"/>
      <c r="J283" s="21"/>
      <c r="K283" s="21"/>
      <c r="L283" s="21"/>
      <c r="M283" s="21"/>
    </row>
    <row r="284" spans="1:13" s="3" customFormat="1" ht="12.75">
      <c r="A284" s="20"/>
      <c r="C284" s="97"/>
      <c r="D284" s="99"/>
      <c r="E284" s="98"/>
      <c r="F284" s="45"/>
      <c r="H284" s="21"/>
      <c r="I284" s="21"/>
      <c r="J284" s="21"/>
      <c r="K284" s="21"/>
      <c r="L284" s="21"/>
      <c r="M284" s="21"/>
    </row>
    <row r="285" spans="1:13" s="3" customFormat="1" ht="12.75">
      <c r="A285" s="20"/>
      <c r="C285" s="97"/>
      <c r="D285" s="99"/>
      <c r="E285" s="98"/>
      <c r="F285" s="45"/>
      <c r="H285" s="21"/>
      <c r="I285" s="21"/>
      <c r="J285" s="21"/>
      <c r="K285" s="21"/>
      <c r="L285" s="21"/>
      <c r="M285" s="21"/>
    </row>
    <row r="286" spans="1:13" s="3" customFormat="1" ht="12.75">
      <c r="A286" s="20"/>
      <c r="C286" s="97"/>
      <c r="D286" s="99"/>
      <c r="E286" s="98"/>
      <c r="F286" s="45"/>
      <c r="H286" s="21"/>
      <c r="I286" s="21"/>
      <c r="J286" s="21"/>
      <c r="K286" s="21"/>
      <c r="L286" s="21"/>
      <c r="M286" s="21"/>
    </row>
    <row r="287" spans="1:13" s="3" customFormat="1" ht="12.75">
      <c r="A287" s="20"/>
      <c r="C287" s="97"/>
      <c r="D287" s="99"/>
      <c r="E287" s="98"/>
      <c r="F287" s="45"/>
      <c r="H287" s="21"/>
      <c r="I287" s="21"/>
      <c r="J287" s="21"/>
      <c r="K287" s="21"/>
      <c r="L287" s="21"/>
      <c r="M287" s="21"/>
    </row>
    <row r="288" spans="1:13" s="3" customFormat="1" ht="12.75">
      <c r="A288" s="20"/>
      <c r="C288" s="97"/>
      <c r="D288" s="99"/>
      <c r="E288" s="98"/>
      <c r="F288" s="45"/>
      <c r="H288" s="21"/>
      <c r="I288" s="21"/>
      <c r="J288" s="21"/>
      <c r="K288" s="21"/>
      <c r="L288" s="21"/>
      <c r="M288" s="21"/>
    </row>
    <row r="289" spans="1:13" s="3" customFormat="1" ht="12.75">
      <c r="A289" s="20"/>
      <c r="C289" s="97"/>
      <c r="D289" s="99"/>
      <c r="E289" s="98"/>
      <c r="F289" s="45"/>
      <c r="H289" s="21"/>
      <c r="I289" s="21"/>
      <c r="J289" s="21"/>
      <c r="K289" s="21"/>
      <c r="L289" s="21"/>
      <c r="M289" s="21"/>
    </row>
    <row r="290" spans="1:13" s="3" customFormat="1" ht="12.75">
      <c r="A290" s="20"/>
      <c r="C290" s="97"/>
      <c r="D290" s="99"/>
      <c r="E290" s="98"/>
      <c r="F290" s="45"/>
      <c r="H290" s="21"/>
      <c r="I290" s="21"/>
      <c r="J290" s="21"/>
      <c r="K290" s="21"/>
      <c r="L290" s="21"/>
      <c r="M290" s="21"/>
    </row>
    <row r="291" spans="1:13" s="3" customFormat="1" ht="12.75">
      <c r="A291" s="20"/>
      <c r="C291" s="97"/>
      <c r="D291" s="99"/>
      <c r="E291" s="98"/>
      <c r="F291" s="45"/>
      <c r="H291" s="21"/>
      <c r="I291" s="21"/>
      <c r="J291" s="21"/>
      <c r="K291" s="21"/>
      <c r="L291" s="21"/>
      <c r="M291" s="21"/>
    </row>
    <row r="292" spans="1:13" s="3" customFormat="1" ht="12.75">
      <c r="A292" s="20"/>
      <c r="C292" s="97"/>
      <c r="D292" s="99"/>
      <c r="E292" s="98"/>
      <c r="F292" s="45"/>
      <c r="H292" s="21"/>
      <c r="I292" s="21"/>
      <c r="J292" s="21"/>
      <c r="K292" s="21"/>
      <c r="L292" s="21"/>
      <c r="M292" s="21"/>
    </row>
    <row r="293" spans="1:13" s="3" customFormat="1" ht="12.75">
      <c r="A293" s="20"/>
      <c r="C293" s="97"/>
      <c r="D293" s="99"/>
      <c r="E293" s="98"/>
      <c r="F293" s="45"/>
      <c r="H293" s="21"/>
      <c r="I293" s="21"/>
      <c r="J293" s="21"/>
      <c r="K293" s="21"/>
      <c r="L293" s="21"/>
      <c r="M293" s="21"/>
    </row>
    <row r="294" spans="1:13" s="3" customFormat="1" ht="12.75">
      <c r="A294" s="20"/>
      <c r="C294" s="97"/>
      <c r="D294" s="99"/>
      <c r="E294" s="98"/>
      <c r="F294" s="45"/>
      <c r="H294" s="21"/>
      <c r="I294" s="21"/>
      <c r="J294" s="21"/>
      <c r="K294" s="21"/>
      <c r="L294" s="21"/>
      <c r="M294" s="21"/>
    </row>
    <row r="295" spans="1:13" s="3" customFormat="1" ht="12.75">
      <c r="A295" s="20"/>
      <c r="C295" s="97"/>
      <c r="D295" s="99"/>
      <c r="E295" s="98"/>
      <c r="F295" s="45"/>
      <c r="H295" s="21"/>
      <c r="I295" s="21"/>
      <c r="J295" s="21"/>
      <c r="K295" s="21"/>
      <c r="L295" s="21"/>
      <c r="M295" s="21"/>
    </row>
    <row r="296" spans="1:13" s="3" customFormat="1" ht="12.75">
      <c r="A296" s="20"/>
      <c r="C296" s="97"/>
      <c r="D296" s="99"/>
      <c r="E296" s="98"/>
      <c r="F296" s="45"/>
      <c r="H296" s="21"/>
      <c r="I296" s="21"/>
      <c r="J296" s="21"/>
      <c r="K296" s="21"/>
      <c r="L296" s="21"/>
      <c r="M296" s="21"/>
    </row>
    <row r="297" spans="1:13" s="3" customFormat="1" ht="12.75">
      <c r="A297" s="20"/>
      <c r="C297" s="97"/>
      <c r="D297" s="99"/>
      <c r="E297" s="98"/>
      <c r="F297" s="45"/>
      <c r="H297" s="21"/>
      <c r="I297" s="21"/>
      <c r="J297" s="21"/>
      <c r="K297" s="21"/>
      <c r="L297" s="21"/>
      <c r="M297" s="21"/>
    </row>
    <row r="298" spans="1:13" s="3" customFormat="1" ht="12.75">
      <c r="A298" s="20"/>
      <c r="C298" s="97"/>
      <c r="D298" s="99"/>
      <c r="E298" s="98"/>
      <c r="F298" s="45"/>
      <c r="H298" s="21"/>
      <c r="I298" s="21"/>
      <c r="J298" s="21"/>
      <c r="K298" s="21"/>
      <c r="L298" s="21"/>
      <c r="M298" s="21"/>
    </row>
    <row r="299" spans="1:13" s="3" customFormat="1" ht="12.75">
      <c r="A299" s="20"/>
      <c r="C299" s="97"/>
      <c r="D299" s="99"/>
      <c r="E299" s="98"/>
      <c r="F299" s="45"/>
      <c r="H299" s="21"/>
      <c r="I299" s="21"/>
      <c r="J299" s="21"/>
      <c r="K299" s="21"/>
      <c r="L299" s="21"/>
      <c r="M299" s="21"/>
    </row>
    <row r="300" spans="1:13" s="3" customFormat="1" ht="12.75">
      <c r="A300" s="20"/>
      <c r="C300" s="97"/>
      <c r="D300" s="99"/>
      <c r="E300" s="98"/>
      <c r="F300" s="45"/>
      <c r="H300" s="21"/>
      <c r="I300" s="21"/>
      <c r="J300" s="21"/>
      <c r="K300" s="21"/>
      <c r="L300" s="21"/>
      <c r="M300" s="21"/>
    </row>
    <row r="301" spans="1:13" s="3" customFormat="1" ht="12.75">
      <c r="A301" s="20"/>
      <c r="C301" s="97"/>
      <c r="D301" s="99"/>
      <c r="E301" s="98"/>
      <c r="F301" s="45"/>
      <c r="H301" s="21"/>
      <c r="I301" s="21"/>
      <c r="J301" s="21"/>
      <c r="K301" s="21"/>
      <c r="L301" s="21"/>
      <c r="M301" s="21"/>
    </row>
    <row r="302" spans="1:13" s="3" customFormat="1" ht="12.75">
      <c r="A302" s="20"/>
      <c r="C302" s="97"/>
      <c r="D302" s="99"/>
      <c r="E302" s="98"/>
      <c r="F302" s="45"/>
      <c r="H302" s="21"/>
      <c r="I302" s="21"/>
      <c r="J302" s="21"/>
      <c r="K302" s="21"/>
      <c r="L302" s="21"/>
      <c r="M302" s="21"/>
    </row>
    <row r="303" spans="1:13" s="3" customFormat="1" ht="12.75">
      <c r="A303" s="20"/>
      <c r="C303" s="97"/>
      <c r="D303" s="99"/>
      <c r="E303" s="98"/>
      <c r="F303" s="45"/>
      <c r="H303" s="21"/>
      <c r="I303" s="21"/>
      <c r="J303" s="21"/>
      <c r="K303" s="21"/>
      <c r="L303" s="21"/>
      <c r="M303" s="21"/>
    </row>
    <row r="304" spans="1:13" s="3" customFormat="1" ht="12.75">
      <c r="A304" s="20"/>
      <c r="C304" s="97"/>
      <c r="D304" s="99"/>
      <c r="E304" s="98"/>
      <c r="F304" s="45"/>
      <c r="H304" s="21"/>
      <c r="I304" s="21"/>
      <c r="J304" s="21"/>
      <c r="K304" s="21"/>
      <c r="L304" s="21"/>
      <c r="M304" s="21"/>
    </row>
    <row r="305" spans="1:13" s="3" customFormat="1" ht="12.75">
      <c r="A305" s="20"/>
      <c r="C305" s="97"/>
      <c r="D305" s="99"/>
      <c r="E305" s="98"/>
      <c r="F305" s="45"/>
      <c r="H305" s="21"/>
      <c r="I305" s="21"/>
      <c r="J305" s="21"/>
      <c r="K305" s="21"/>
      <c r="L305" s="21"/>
      <c r="M305" s="21"/>
    </row>
    <row r="306" spans="1:13" s="3" customFormat="1" ht="12.75">
      <c r="A306" s="20"/>
      <c r="C306" s="97"/>
      <c r="D306" s="99"/>
      <c r="E306" s="98"/>
      <c r="F306" s="45"/>
      <c r="H306" s="21"/>
      <c r="I306" s="21"/>
      <c r="J306" s="21"/>
      <c r="K306" s="21"/>
      <c r="L306" s="21"/>
      <c r="M306" s="21"/>
    </row>
    <row r="307" spans="1:13" s="3" customFormat="1" ht="12.75">
      <c r="A307" s="20"/>
      <c r="C307" s="97"/>
      <c r="D307" s="99"/>
      <c r="E307" s="98"/>
      <c r="F307" s="45"/>
      <c r="H307" s="21"/>
      <c r="I307" s="21"/>
      <c r="J307" s="21"/>
      <c r="K307" s="21"/>
      <c r="L307" s="21"/>
      <c r="M307" s="21"/>
    </row>
    <row r="308" spans="1:13" s="3" customFormat="1" ht="12.75">
      <c r="A308" s="20"/>
      <c r="C308" s="97"/>
      <c r="D308" s="99"/>
      <c r="E308" s="98"/>
      <c r="F308" s="45"/>
      <c r="H308" s="21"/>
      <c r="I308" s="21"/>
      <c r="J308" s="21"/>
      <c r="K308" s="21"/>
      <c r="L308" s="21"/>
      <c r="M308" s="21"/>
    </row>
    <row r="309" spans="1:13" s="3" customFormat="1" ht="12.75">
      <c r="A309" s="20"/>
      <c r="C309" s="97"/>
      <c r="D309" s="99"/>
      <c r="E309" s="98"/>
      <c r="F309" s="45"/>
      <c r="H309" s="21"/>
      <c r="I309" s="21"/>
      <c r="J309" s="21"/>
      <c r="K309" s="21"/>
      <c r="L309" s="21"/>
      <c r="M309" s="21"/>
    </row>
    <row r="310" spans="1:13" s="3" customFormat="1" ht="12.75">
      <c r="A310" s="20"/>
      <c r="C310" s="97"/>
      <c r="D310" s="99"/>
      <c r="E310" s="98"/>
      <c r="F310" s="45"/>
      <c r="H310" s="21"/>
      <c r="I310" s="21"/>
      <c r="J310" s="21"/>
      <c r="K310" s="21"/>
      <c r="L310" s="21"/>
      <c r="M310" s="21"/>
    </row>
    <row r="311" spans="1:13" s="3" customFormat="1" ht="12.75">
      <c r="A311" s="20"/>
      <c r="C311" s="97"/>
      <c r="D311" s="99"/>
      <c r="E311" s="98"/>
      <c r="F311" s="45"/>
      <c r="H311" s="21"/>
      <c r="I311" s="21"/>
      <c r="J311" s="21"/>
      <c r="K311" s="21"/>
      <c r="L311" s="21"/>
      <c r="M311" s="21"/>
    </row>
    <row r="312" spans="1:13" s="3" customFormat="1" ht="12.75">
      <c r="A312" s="20"/>
      <c r="C312" s="97"/>
      <c r="D312" s="99"/>
      <c r="E312" s="98"/>
      <c r="F312" s="45"/>
      <c r="H312" s="21"/>
      <c r="I312" s="21"/>
      <c r="J312" s="21"/>
      <c r="K312" s="21"/>
      <c r="L312" s="21"/>
      <c r="M312" s="21"/>
    </row>
    <row r="313" spans="1:13" s="3" customFormat="1" ht="12.75">
      <c r="A313" s="20"/>
      <c r="C313" s="97"/>
      <c r="D313" s="99"/>
      <c r="E313" s="98"/>
      <c r="F313" s="45"/>
      <c r="H313" s="21"/>
      <c r="I313" s="21"/>
      <c r="J313" s="21"/>
      <c r="K313" s="21"/>
      <c r="L313" s="21"/>
      <c r="M313" s="21"/>
    </row>
    <row r="314" spans="1:13" s="3" customFormat="1" ht="12.75">
      <c r="A314" s="20"/>
      <c r="C314" s="97"/>
      <c r="D314" s="99"/>
      <c r="E314" s="98"/>
      <c r="F314" s="45"/>
      <c r="H314" s="21"/>
      <c r="I314" s="21"/>
      <c r="J314" s="21"/>
      <c r="K314" s="21"/>
      <c r="L314" s="21"/>
      <c r="M314" s="21"/>
    </row>
    <row r="315" spans="1:13" s="3" customFormat="1" ht="12.75">
      <c r="A315" s="20"/>
      <c r="C315" s="97"/>
      <c r="D315" s="99"/>
      <c r="E315" s="98"/>
      <c r="F315" s="45"/>
      <c r="H315" s="21"/>
      <c r="I315" s="21"/>
      <c r="J315" s="21"/>
      <c r="K315" s="21"/>
      <c r="L315" s="21"/>
      <c r="M315" s="21"/>
    </row>
    <row r="316" spans="1:13" s="3" customFormat="1" ht="12.75">
      <c r="A316" s="20"/>
      <c r="C316" s="97"/>
      <c r="D316" s="99"/>
      <c r="E316" s="98"/>
      <c r="F316" s="45"/>
      <c r="H316" s="21"/>
      <c r="I316" s="21"/>
      <c r="J316" s="21"/>
      <c r="K316" s="21"/>
      <c r="L316" s="21"/>
      <c r="M316" s="21"/>
    </row>
    <row r="317" spans="1:13" s="3" customFormat="1" ht="12.75">
      <c r="A317" s="20"/>
      <c r="C317" s="97"/>
      <c r="D317" s="99"/>
      <c r="E317" s="98"/>
      <c r="F317" s="45"/>
      <c r="H317" s="21"/>
      <c r="I317" s="21"/>
      <c r="J317" s="21"/>
      <c r="K317" s="21"/>
      <c r="L317" s="21"/>
      <c r="M317" s="21"/>
    </row>
    <row r="318" spans="1:13" s="3" customFormat="1" ht="12.75">
      <c r="A318" s="20"/>
      <c r="C318" s="97"/>
      <c r="D318" s="99"/>
      <c r="E318" s="98"/>
      <c r="F318" s="45"/>
      <c r="H318" s="21"/>
      <c r="I318" s="21"/>
      <c r="J318" s="21"/>
      <c r="K318" s="21"/>
      <c r="L318" s="21"/>
      <c r="M318" s="21"/>
    </row>
    <row r="319" spans="1:13" s="3" customFormat="1" ht="12.75">
      <c r="A319" s="20"/>
      <c r="C319" s="97"/>
      <c r="D319" s="99"/>
      <c r="E319" s="98"/>
      <c r="F319" s="45"/>
      <c r="H319" s="21"/>
      <c r="I319" s="21"/>
      <c r="J319" s="21"/>
      <c r="K319" s="21"/>
      <c r="L319" s="21"/>
      <c r="M319" s="21"/>
    </row>
    <row r="320" spans="1:13" s="3" customFormat="1" ht="12.75">
      <c r="A320" s="20"/>
      <c r="C320" s="97"/>
      <c r="D320" s="99"/>
      <c r="E320" s="98"/>
      <c r="F320" s="45"/>
      <c r="H320" s="21"/>
      <c r="I320" s="21"/>
      <c r="J320" s="21"/>
      <c r="K320" s="21"/>
      <c r="L320" s="21"/>
      <c r="M320" s="21"/>
    </row>
    <row r="321" spans="1:13" s="3" customFormat="1" ht="12.75">
      <c r="A321" s="20"/>
      <c r="C321" s="97"/>
      <c r="D321" s="99"/>
      <c r="E321" s="98"/>
      <c r="F321" s="45"/>
      <c r="H321" s="21"/>
      <c r="I321" s="21"/>
      <c r="J321" s="21"/>
      <c r="K321" s="21"/>
      <c r="L321" s="21"/>
      <c r="M321" s="21"/>
    </row>
    <row r="322" spans="1:13" s="3" customFormat="1" ht="12.75">
      <c r="A322" s="20"/>
      <c r="C322" s="97"/>
      <c r="D322" s="99"/>
      <c r="E322" s="98"/>
      <c r="F322" s="45"/>
      <c r="H322" s="21"/>
      <c r="I322" s="21"/>
      <c r="J322" s="21"/>
      <c r="K322" s="21"/>
      <c r="L322" s="21"/>
      <c r="M322" s="21"/>
    </row>
    <row r="323" spans="1:13" s="3" customFormat="1" ht="12.75">
      <c r="A323" s="20"/>
      <c r="C323" s="97"/>
      <c r="D323" s="99"/>
      <c r="E323" s="98"/>
      <c r="F323" s="45"/>
      <c r="H323" s="21"/>
      <c r="I323" s="21"/>
      <c r="J323" s="21"/>
      <c r="K323" s="21"/>
      <c r="L323" s="21"/>
      <c r="M323" s="21"/>
    </row>
    <row r="324" spans="1:13" s="3" customFormat="1" ht="12.75">
      <c r="A324" s="20"/>
      <c r="C324" s="97"/>
      <c r="D324" s="99"/>
      <c r="E324" s="98"/>
      <c r="F324" s="45"/>
      <c r="H324" s="21"/>
      <c r="I324" s="21"/>
      <c r="J324" s="21"/>
      <c r="K324" s="21"/>
      <c r="L324" s="21"/>
      <c r="M324" s="21"/>
    </row>
    <row r="325" spans="1:13" s="3" customFormat="1" ht="12.75">
      <c r="A325" s="20"/>
      <c r="C325" s="97"/>
      <c r="D325" s="99"/>
      <c r="E325" s="98"/>
      <c r="F325" s="45"/>
      <c r="H325" s="21"/>
      <c r="I325" s="21"/>
      <c r="J325" s="21"/>
      <c r="K325" s="21"/>
      <c r="L325" s="21"/>
      <c r="M325" s="21"/>
    </row>
    <row r="326" spans="1:13" s="3" customFormat="1" ht="12.75">
      <c r="A326" s="20"/>
      <c r="C326" s="97"/>
      <c r="D326" s="99"/>
      <c r="E326" s="98"/>
      <c r="F326" s="45"/>
      <c r="H326" s="21"/>
      <c r="I326" s="21"/>
      <c r="J326" s="21"/>
      <c r="K326" s="21"/>
      <c r="L326" s="21"/>
      <c r="M326" s="21"/>
    </row>
    <row r="327" spans="1:13" s="3" customFormat="1" ht="12.75">
      <c r="A327" s="20"/>
      <c r="C327" s="97"/>
      <c r="D327" s="99"/>
      <c r="E327" s="98"/>
      <c r="F327" s="45"/>
      <c r="H327" s="21"/>
      <c r="I327" s="21"/>
      <c r="J327" s="21"/>
      <c r="K327" s="21"/>
      <c r="L327" s="21"/>
      <c r="M327" s="21"/>
    </row>
    <row r="328" spans="1:13" s="3" customFormat="1" ht="12.75">
      <c r="A328" s="20"/>
      <c r="C328" s="97"/>
      <c r="D328" s="99"/>
      <c r="E328" s="98"/>
      <c r="F328" s="45"/>
      <c r="H328" s="21"/>
      <c r="I328" s="21"/>
      <c r="J328" s="21"/>
      <c r="K328" s="21"/>
      <c r="L328" s="21"/>
      <c r="M328" s="21"/>
    </row>
    <row r="329" spans="1:13" s="3" customFormat="1" ht="12.75">
      <c r="A329" s="20"/>
      <c r="C329" s="97"/>
      <c r="D329" s="99"/>
      <c r="E329" s="98"/>
      <c r="F329" s="45"/>
      <c r="H329" s="21"/>
      <c r="I329" s="21"/>
      <c r="J329" s="21"/>
      <c r="K329" s="21"/>
      <c r="L329" s="21"/>
      <c r="M329" s="21"/>
    </row>
    <row r="330" spans="1:13" s="3" customFormat="1" ht="12.75">
      <c r="A330" s="20"/>
      <c r="C330" s="97"/>
      <c r="D330" s="99"/>
      <c r="E330" s="98"/>
      <c r="F330" s="45"/>
      <c r="H330" s="21"/>
      <c r="I330" s="21"/>
      <c r="J330" s="21"/>
      <c r="K330" s="21"/>
      <c r="L330" s="21"/>
      <c r="M330" s="21"/>
    </row>
    <row r="331" spans="1:13" s="3" customFormat="1" ht="12.75">
      <c r="A331" s="20"/>
      <c r="C331" s="97"/>
      <c r="D331" s="99"/>
      <c r="E331" s="98"/>
      <c r="F331" s="45"/>
      <c r="H331" s="21"/>
      <c r="I331" s="21"/>
      <c r="J331" s="21"/>
      <c r="K331" s="21"/>
      <c r="L331" s="21"/>
      <c r="M331" s="21"/>
    </row>
    <row r="332" spans="1:13" s="3" customFormat="1" ht="12.75">
      <c r="A332" s="20"/>
      <c r="C332" s="97"/>
      <c r="D332" s="99"/>
      <c r="E332" s="98"/>
      <c r="F332" s="45"/>
      <c r="H332" s="21"/>
      <c r="I332" s="21"/>
      <c r="J332" s="21"/>
      <c r="K332" s="21"/>
      <c r="L332" s="21"/>
      <c r="M332" s="21"/>
    </row>
    <row r="333" spans="1:13" s="3" customFormat="1" ht="12.75">
      <c r="A333" s="20"/>
      <c r="C333" s="97"/>
      <c r="D333" s="99"/>
      <c r="E333" s="98"/>
      <c r="F333" s="45"/>
      <c r="H333" s="21"/>
      <c r="I333" s="21"/>
      <c r="J333" s="21"/>
      <c r="K333" s="21"/>
      <c r="L333" s="21"/>
      <c r="M333" s="21"/>
    </row>
    <row r="334" spans="1:13" s="3" customFormat="1" ht="12.75">
      <c r="A334" s="20"/>
      <c r="C334" s="97"/>
      <c r="D334" s="99"/>
      <c r="E334" s="98"/>
      <c r="F334" s="45"/>
      <c r="H334" s="21"/>
      <c r="I334" s="21"/>
      <c r="J334" s="21"/>
      <c r="K334" s="21"/>
      <c r="L334" s="21"/>
      <c r="M334" s="21"/>
    </row>
    <row r="335" spans="1:13" s="3" customFormat="1" ht="12.75">
      <c r="A335" s="20"/>
      <c r="C335" s="97"/>
      <c r="D335" s="99"/>
      <c r="E335" s="98"/>
      <c r="F335" s="45"/>
      <c r="H335" s="21"/>
      <c r="I335" s="21"/>
      <c r="J335" s="21"/>
      <c r="K335" s="21"/>
      <c r="L335" s="21"/>
      <c r="M335" s="21"/>
    </row>
    <row r="336" spans="1:13" s="3" customFormat="1" ht="12.75">
      <c r="A336" s="20"/>
      <c r="C336" s="97"/>
      <c r="D336" s="99"/>
      <c r="E336" s="98"/>
      <c r="F336" s="45"/>
      <c r="H336" s="21"/>
      <c r="I336" s="21"/>
      <c r="J336" s="21"/>
      <c r="K336" s="21"/>
      <c r="L336" s="21"/>
      <c r="M336" s="21"/>
    </row>
    <row r="337" spans="1:13" s="3" customFormat="1" ht="12.75">
      <c r="A337" s="20"/>
      <c r="C337" s="97"/>
      <c r="D337" s="99"/>
      <c r="E337" s="98"/>
      <c r="F337" s="45"/>
      <c r="H337" s="21"/>
      <c r="I337" s="21"/>
      <c r="J337" s="21"/>
      <c r="K337" s="21"/>
      <c r="L337" s="21"/>
      <c r="M337" s="21"/>
    </row>
    <row r="338" spans="1:13" s="3" customFormat="1" ht="12.75">
      <c r="A338" s="20"/>
      <c r="C338" s="97"/>
      <c r="D338" s="99"/>
      <c r="E338" s="98"/>
      <c r="F338" s="45"/>
      <c r="H338" s="21"/>
      <c r="I338" s="21"/>
      <c r="J338" s="21"/>
      <c r="K338" s="21"/>
      <c r="L338" s="21"/>
      <c r="M338" s="21"/>
    </row>
    <row r="339" spans="1:13" s="3" customFormat="1" ht="12.75">
      <c r="A339" s="20"/>
      <c r="C339" s="97"/>
      <c r="D339" s="99"/>
      <c r="E339" s="98"/>
      <c r="F339" s="45"/>
      <c r="H339" s="21"/>
      <c r="I339" s="21"/>
      <c r="J339" s="21"/>
      <c r="K339" s="21"/>
      <c r="L339" s="21"/>
      <c r="M339" s="21"/>
    </row>
    <row r="340" spans="1:13" s="3" customFormat="1" ht="12.75">
      <c r="A340" s="20"/>
      <c r="C340" s="97"/>
      <c r="D340" s="99"/>
      <c r="E340" s="98"/>
      <c r="F340" s="45"/>
      <c r="H340" s="21"/>
      <c r="I340" s="21"/>
      <c r="J340" s="21"/>
      <c r="K340" s="21"/>
      <c r="L340" s="21"/>
      <c r="M340" s="21"/>
    </row>
    <row r="341" spans="1:13" s="3" customFormat="1" ht="12.75">
      <c r="A341" s="20"/>
      <c r="C341" s="97"/>
      <c r="D341" s="99"/>
      <c r="E341" s="98"/>
      <c r="F341" s="45"/>
      <c r="H341" s="21"/>
      <c r="I341" s="21"/>
      <c r="J341" s="21"/>
      <c r="K341" s="21"/>
      <c r="L341" s="21"/>
      <c r="M341" s="21"/>
    </row>
    <row r="342" spans="1:13" s="3" customFormat="1" ht="12.75">
      <c r="A342" s="20"/>
      <c r="C342" s="97"/>
      <c r="D342" s="99"/>
      <c r="E342" s="98"/>
      <c r="F342" s="45"/>
      <c r="H342" s="21"/>
      <c r="I342" s="21"/>
      <c r="J342" s="21"/>
      <c r="K342" s="21"/>
      <c r="L342" s="21"/>
      <c r="M342" s="21"/>
    </row>
    <row r="343" spans="1:13" s="3" customFormat="1" ht="12.75">
      <c r="A343" s="20"/>
      <c r="C343" s="97"/>
      <c r="D343" s="99"/>
      <c r="E343" s="98"/>
      <c r="F343" s="45"/>
      <c r="H343" s="21"/>
      <c r="I343" s="21"/>
      <c r="J343" s="21"/>
      <c r="K343" s="21"/>
      <c r="L343" s="21"/>
      <c r="M343" s="21"/>
    </row>
    <row r="344" spans="1:13" s="3" customFormat="1" ht="12.75">
      <c r="A344" s="20"/>
      <c r="C344" s="97"/>
      <c r="D344" s="99"/>
      <c r="E344" s="98"/>
      <c r="F344" s="45"/>
      <c r="H344" s="21"/>
      <c r="I344" s="21"/>
      <c r="J344" s="21"/>
      <c r="K344" s="21"/>
      <c r="L344" s="21"/>
      <c r="M344" s="21"/>
    </row>
    <row r="345" spans="1:13" s="3" customFormat="1" ht="12.75">
      <c r="A345" s="20"/>
      <c r="C345" s="97"/>
      <c r="D345" s="99"/>
      <c r="E345" s="98"/>
      <c r="F345" s="45"/>
      <c r="H345" s="21"/>
      <c r="I345" s="21"/>
      <c r="J345" s="21"/>
      <c r="K345" s="21"/>
      <c r="L345" s="21"/>
      <c r="M345" s="21"/>
    </row>
    <row r="346" spans="1:13" s="3" customFormat="1" ht="12.75">
      <c r="A346" s="20"/>
      <c r="C346" s="97"/>
      <c r="D346" s="99"/>
      <c r="E346" s="98"/>
      <c r="F346" s="45"/>
      <c r="H346" s="21"/>
      <c r="I346" s="21"/>
      <c r="J346" s="21"/>
      <c r="K346" s="21"/>
      <c r="L346" s="21"/>
      <c r="M346" s="21"/>
    </row>
    <row r="347" spans="1:13" s="3" customFormat="1" ht="12.75">
      <c r="A347" s="20"/>
      <c r="C347" s="97"/>
      <c r="D347" s="99"/>
      <c r="E347" s="98"/>
      <c r="F347" s="45"/>
      <c r="H347" s="21"/>
      <c r="I347" s="21"/>
      <c r="J347" s="21"/>
      <c r="K347" s="21"/>
      <c r="L347" s="21"/>
      <c r="M347" s="21"/>
    </row>
    <row r="348" spans="1:13" s="3" customFormat="1" ht="12.75">
      <c r="A348" s="20"/>
      <c r="C348" s="97"/>
      <c r="D348" s="99"/>
      <c r="E348" s="98"/>
      <c r="F348" s="45"/>
      <c r="H348" s="21"/>
      <c r="I348" s="21"/>
      <c r="J348" s="21"/>
      <c r="K348" s="21"/>
      <c r="L348" s="21"/>
      <c r="M348" s="21"/>
    </row>
    <row r="349" spans="1:13" s="3" customFormat="1" ht="12.75">
      <c r="A349" s="20"/>
      <c r="C349" s="97"/>
      <c r="D349" s="99"/>
      <c r="E349" s="98"/>
      <c r="F349" s="45"/>
      <c r="H349" s="21"/>
      <c r="I349" s="21"/>
      <c r="J349" s="21"/>
      <c r="K349" s="21"/>
      <c r="L349" s="21"/>
      <c r="M349" s="21"/>
    </row>
    <row r="350" spans="1:13" s="3" customFormat="1" ht="12.75">
      <c r="A350" s="20"/>
      <c r="C350" s="97"/>
      <c r="D350" s="99"/>
      <c r="E350" s="98"/>
      <c r="F350" s="45"/>
      <c r="H350" s="21"/>
      <c r="I350" s="21"/>
      <c r="J350" s="21"/>
      <c r="K350" s="21"/>
      <c r="L350" s="21"/>
      <c r="M350" s="21"/>
    </row>
    <row r="351" spans="1:13" s="3" customFormat="1" ht="12.75">
      <c r="A351" s="20"/>
      <c r="C351" s="97"/>
      <c r="D351" s="99"/>
      <c r="E351" s="98"/>
      <c r="F351" s="45"/>
      <c r="H351" s="21"/>
      <c r="I351" s="21"/>
      <c r="J351" s="21"/>
      <c r="K351" s="21"/>
      <c r="L351" s="21"/>
      <c r="M351" s="21"/>
    </row>
    <row r="352" spans="1:13" s="3" customFormat="1" ht="12.75">
      <c r="A352" s="20"/>
      <c r="C352" s="97"/>
      <c r="D352" s="99"/>
      <c r="E352" s="98"/>
      <c r="F352" s="45"/>
      <c r="H352" s="21"/>
      <c r="I352" s="21"/>
      <c r="J352" s="21"/>
      <c r="K352" s="21"/>
      <c r="L352" s="21"/>
      <c r="M352" s="21"/>
    </row>
    <row r="353" spans="1:13" s="3" customFormat="1" ht="12.75">
      <c r="A353" s="20"/>
      <c r="C353" s="97"/>
      <c r="D353" s="99"/>
      <c r="E353" s="98"/>
      <c r="F353" s="45"/>
      <c r="H353" s="21"/>
      <c r="I353" s="21"/>
      <c r="J353" s="21"/>
      <c r="K353" s="21"/>
      <c r="L353" s="21"/>
      <c r="M353" s="21"/>
    </row>
    <row r="354" spans="1:13" s="3" customFormat="1" ht="12.75">
      <c r="A354" s="20"/>
      <c r="C354" s="97"/>
      <c r="D354" s="99"/>
      <c r="E354" s="98"/>
      <c r="F354" s="45"/>
      <c r="H354" s="21"/>
      <c r="I354" s="21"/>
      <c r="J354" s="21"/>
      <c r="K354" s="21"/>
      <c r="L354" s="21"/>
      <c r="M354" s="21"/>
    </row>
    <row r="355" spans="1:13" s="3" customFormat="1" ht="12.75">
      <c r="A355" s="20"/>
      <c r="C355" s="97"/>
      <c r="D355" s="99"/>
      <c r="E355" s="98"/>
      <c r="F355" s="45"/>
      <c r="H355" s="21"/>
      <c r="I355" s="21"/>
      <c r="J355" s="21"/>
      <c r="K355" s="21"/>
      <c r="L355" s="21"/>
      <c r="M355" s="21"/>
    </row>
    <row r="356" spans="1:13" s="3" customFormat="1" ht="12.75">
      <c r="A356" s="20"/>
      <c r="C356" s="97"/>
      <c r="D356" s="99"/>
      <c r="E356" s="98"/>
      <c r="F356" s="45"/>
      <c r="H356" s="21"/>
      <c r="I356" s="21"/>
      <c r="J356" s="21"/>
      <c r="K356" s="21"/>
      <c r="L356" s="21"/>
      <c r="M356" s="21"/>
    </row>
    <row r="357" spans="1:13" s="3" customFormat="1" ht="12.75">
      <c r="A357" s="20"/>
      <c r="C357" s="97"/>
      <c r="D357" s="99"/>
      <c r="E357" s="98"/>
      <c r="F357" s="45"/>
      <c r="H357" s="21"/>
      <c r="I357" s="21"/>
      <c r="J357" s="21"/>
      <c r="K357" s="21"/>
      <c r="L357" s="21"/>
      <c r="M357" s="21"/>
    </row>
    <row r="358" spans="1:13" s="3" customFormat="1" ht="12.75">
      <c r="A358" s="20"/>
      <c r="C358" s="97"/>
      <c r="D358" s="99"/>
      <c r="E358" s="98"/>
      <c r="F358" s="45"/>
      <c r="H358" s="21"/>
      <c r="I358" s="21"/>
      <c r="J358" s="21"/>
      <c r="K358" s="21"/>
      <c r="L358" s="21"/>
      <c r="M358" s="21"/>
    </row>
    <row r="359" spans="1:13" s="3" customFormat="1" ht="12.75">
      <c r="A359" s="20"/>
      <c r="C359" s="97"/>
      <c r="D359" s="99"/>
      <c r="E359" s="98"/>
      <c r="F359" s="45"/>
      <c r="H359" s="21"/>
      <c r="I359" s="21"/>
      <c r="J359" s="21"/>
      <c r="K359" s="21"/>
      <c r="L359" s="21"/>
      <c r="M359" s="21"/>
    </row>
    <row r="360" spans="1:13" s="3" customFormat="1" ht="12.75">
      <c r="A360" s="20"/>
      <c r="C360" s="97"/>
      <c r="D360" s="99"/>
      <c r="E360" s="98"/>
      <c r="F360" s="45"/>
      <c r="H360" s="21"/>
      <c r="I360" s="21"/>
      <c r="J360" s="21"/>
      <c r="K360" s="21"/>
      <c r="L360" s="21"/>
      <c r="M360" s="21"/>
    </row>
    <row r="361" spans="1:13" s="3" customFormat="1" ht="12.75">
      <c r="A361" s="20"/>
      <c r="C361" s="97"/>
      <c r="D361" s="99"/>
      <c r="E361" s="98"/>
      <c r="F361" s="45"/>
      <c r="H361" s="21"/>
      <c r="I361" s="21"/>
      <c r="J361" s="21"/>
      <c r="K361" s="21"/>
      <c r="L361" s="21"/>
      <c r="M361" s="21"/>
    </row>
    <row r="362" spans="1:13" s="3" customFormat="1" ht="12.75">
      <c r="A362" s="20"/>
      <c r="C362" s="97"/>
      <c r="D362" s="99"/>
      <c r="E362" s="98"/>
      <c r="F362" s="45"/>
      <c r="H362" s="21"/>
      <c r="I362" s="21"/>
      <c r="J362" s="21"/>
      <c r="K362" s="21"/>
      <c r="L362" s="21"/>
      <c r="M362" s="21"/>
    </row>
    <row r="363" spans="1:13" s="3" customFormat="1" ht="12.75">
      <c r="A363" s="20"/>
      <c r="C363" s="97"/>
      <c r="D363" s="99"/>
      <c r="E363" s="98"/>
      <c r="F363" s="45"/>
      <c r="H363" s="21"/>
      <c r="I363" s="21"/>
      <c r="J363" s="21"/>
      <c r="K363" s="21"/>
      <c r="L363" s="21"/>
      <c r="M363" s="21"/>
    </row>
    <row r="364" spans="1:13" s="3" customFormat="1" ht="12.75">
      <c r="A364" s="20"/>
      <c r="C364" s="97"/>
      <c r="D364" s="99"/>
      <c r="E364" s="98"/>
      <c r="F364" s="45"/>
      <c r="H364" s="21"/>
      <c r="I364" s="21"/>
      <c r="J364" s="21"/>
      <c r="K364" s="21"/>
      <c r="L364" s="21"/>
      <c r="M364" s="21"/>
    </row>
    <row r="365" spans="1:13" s="3" customFormat="1" ht="12.75">
      <c r="A365" s="20"/>
      <c r="C365" s="97"/>
      <c r="D365" s="99"/>
      <c r="E365" s="98"/>
      <c r="F365" s="45"/>
      <c r="H365" s="21"/>
      <c r="I365" s="21"/>
      <c r="J365" s="21"/>
      <c r="K365" s="21"/>
      <c r="L365" s="21"/>
      <c r="M365" s="21"/>
    </row>
    <row r="366" spans="1:13" s="3" customFormat="1" ht="12.75">
      <c r="A366" s="20"/>
      <c r="C366" s="97"/>
      <c r="D366" s="99"/>
      <c r="E366" s="98"/>
      <c r="F366" s="45"/>
      <c r="H366" s="21"/>
      <c r="I366" s="21"/>
      <c r="J366" s="21"/>
      <c r="K366" s="21"/>
      <c r="L366" s="21"/>
      <c r="M366" s="21"/>
    </row>
    <row r="367" spans="1:13" s="3" customFormat="1" ht="12.75">
      <c r="A367" s="20"/>
      <c r="C367" s="97"/>
      <c r="D367" s="99"/>
      <c r="E367" s="98"/>
      <c r="F367" s="45"/>
      <c r="H367" s="21"/>
      <c r="I367" s="21"/>
      <c r="J367" s="21"/>
      <c r="K367" s="21"/>
      <c r="L367" s="21"/>
      <c r="M367" s="21"/>
    </row>
    <row r="368" spans="1:13" s="3" customFormat="1" ht="12.75">
      <c r="A368" s="20"/>
      <c r="C368" s="97"/>
      <c r="D368" s="99"/>
      <c r="E368" s="98"/>
      <c r="F368" s="45"/>
      <c r="H368" s="21"/>
      <c r="I368" s="21"/>
      <c r="J368" s="21"/>
      <c r="K368" s="21"/>
      <c r="L368" s="21"/>
      <c r="M368" s="21"/>
    </row>
    <row r="369" spans="1:13" s="3" customFormat="1" ht="12.75">
      <c r="A369" s="20"/>
      <c r="C369" s="97"/>
      <c r="D369" s="99"/>
      <c r="E369" s="98"/>
      <c r="F369" s="45"/>
      <c r="H369" s="21"/>
      <c r="I369" s="21"/>
      <c r="J369" s="21"/>
      <c r="K369" s="21"/>
      <c r="L369" s="21"/>
      <c r="M369" s="21"/>
    </row>
    <row r="370" spans="1:13" s="3" customFormat="1" ht="12.75">
      <c r="A370" s="20"/>
      <c r="C370" s="97"/>
      <c r="D370" s="99"/>
      <c r="E370" s="98"/>
      <c r="F370" s="45"/>
      <c r="H370" s="21"/>
      <c r="I370" s="21"/>
      <c r="J370" s="21"/>
      <c r="K370" s="21"/>
      <c r="L370" s="21"/>
      <c r="M370" s="21"/>
    </row>
    <row r="371" spans="1:13" s="3" customFormat="1" ht="12.75">
      <c r="A371" s="20"/>
      <c r="C371" s="97"/>
      <c r="D371" s="99"/>
      <c r="E371" s="98"/>
      <c r="F371" s="45"/>
      <c r="H371" s="21"/>
      <c r="I371" s="21"/>
      <c r="J371" s="21"/>
      <c r="K371" s="21"/>
      <c r="L371" s="21"/>
      <c r="M371" s="21"/>
    </row>
    <row r="372" spans="1:13" s="3" customFormat="1" ht="12.75">
      <c r="A372" s="20"/>
      <c r="C372" s="97"/>
      <c r="D372" s="99"/>
      <c r="E372" s="98"/>
      <c r="F372" s="45"/>
      <c r="H372" s="21"/>
      <c r="I372" s="21"/>
      <c r="J372" s="21"/>
      <c r="K372" s="21"/>
      <c r="L372" s="21"/>
      <c r="M372" s="21"/>
    </row>
    <row r="373" spans="1:13" s="3" customFormat="1" ht="12.75">
      <c r="A373" s="20"/>
      <c r="C373" s="97"/>
      <c r="D373" s="99"/>
      <c r="E373" s="98"/>
      <c r="F373" s="45"/>
      <c r="H373" s="21"/>
      <c r="I373" s="21"/>
      <c r="J373" s="21"/>
      <c r="K373" s="21"/>
      <c r="L373" s="21"/>
      <c r="M373" s="21"/>
    </row>
    <row r="374" spans="1:13" s="3" customFormat="1" ht="12.75">
      <c r="A374" s="20"/>
      <c r="C374" s="97"/>
      <c r="D374" s="99"/>
      <c r="E374" s="98"/>
      <c r="F374" s="45"/>
      <c r="H374" s="21"/>
      <c r="I374" s="21"/>
      <c r="J374" s="21"/>
      <c r="K374" s="21"/>
      <c r="L374" s="21"/>
      <c r="M374" s="21"/>
    </row>
    <row r="375" spans="1:13" s="3" customFormat="1" ht="12.75">
      <c r="A375" s="20"/>
      <c r="C375" s="97"/>
      <c r="D375" s="99"/>
      <c r="E375" s="98"/>
      <c r="F375" s="45"/>
      <c r="H375" s="21"/>
      <c r="I375" s="21"/>
      <c r="J375" s="21"/>
      <c r="K375" s="21"/>
      <c r="L375" s="21"/>
      <c r="M375" s="21"/>
    </row>
    <row r="376" spans="1:13" s="3" customFormat="1" ht="12.75">
      <c r="A376" s="20"/>
      <c r="C376" s="97"/>
      <c r="D376" s="99"/>
      <c r="E376" s="98"/>
      <c r="F376" s="45"/>
      <c r="H376" s="21"/>
      <c r="I376" s="21"/>
      <c r="J376" s="21"/>
      <c r="K376" s="21"/>
      <c r="L376" s="21"/>
      <c r="M376" s="21"/>
    </row>
    <row r="377" spans="1:13" s="3" customFormat="1" ht="12.75">
      <c r="A377" s="20"/>
      <c r="C377" s="97"/>
      <c r="D377" s="99"/>
      <c r="E377" s="98"/>
      <c r="F377" s="45"/>
      <c r="H377" s="21"/>
      <c r="I377" s="21"/>
      <c r="J377" s="21"/>
      <c r="K377" s="21"/>
      <c r="L377" s="21"/>
      <c r="M377" s="21"/>
    </row>
    <row r="378" spans="1:13" s="3" customFormat="1" ht="12.75">
      <c r="A378" s="20"/>
      <c r="C378" s="97"/>
      <c r="D378" s="99"/>
      <c r="E378" s="98"/>
      <c r="F378" s="45"/>
      <c r="H378" s="21"/>
      <c r="I378" s="21"/>
      <c r="J378" s="21"/>
      <c r="K378" s="21"/>
      <c r="L378" s="21"/>
      <c r="M378" s="21"/>
    </row>
    <row r="379" spans="1:13" s="3" customFormat="1" ht="12.75">
      <c r="A379" s="20"/>
      <c r="C379" s="97"/>
      <c r="D379" s="99"/>
      <c r="E379" s="98"/>
      <c r="F379" s="45"/>
      <c r="H379" s="21"/>
      <c r="I379" s="21"/>
      <c r="J379" s="21"/>
      <c r="K379" s="21"/>
      <c r="L379" s="21"/>
      <c r="M379" s="21"/>
    </row>
    <row r="380" spans="1:13" s="3" customFormat="1" ht="12.75">
      <c r="A380" s="20"/>
      <c r="C380" s="97"/>
      <c r="D380" s="99"/>
      <c r="E380" s="98"/>
      <c r="F380" s="45"/>
      <c r="H380" s="21"/>
      <c r="I380" s="21"/>
      <c r="J380" s="21"/>
      <c r="K380" s="21"/>
      <c r="L380" s="21"/>
      <c r="M380" s="21"/>
    </row>
    <row r="381" spans="1:13" s="3" customFormat="1" ht="12.75">
      <c r="A381" s="20"/>
      <c r="C381" s="97"/>
      <c r="D381" s="99"/>
      <c r="E381" s="98"/>
      <c r="F381" s="45"/>
      <c r="H381" s="21"/>
      <c r="I381" s="21"/>
      <c r="J381" s="21"/>
      <c r="K381" s="21"/>
      <c r="L381" s="21"/>
      <c r="M381" s="21"/>
    </row>
    <row r="382" spans="1:13" s="3" customFormat="1" ht="12.75">
      <c r="A382" s="20"/>
      <c r="C382" s="97"/>
      <c r="D382" s="99"/>
      <c r="E382" s="98"/>
      <c r="F382" s="45"/>
      <c r="H382" s="21"/>
      <c r="I382" s="21"/>
      <c r="J382" s="21"/>
      <c r="K382" s="21"/>
      <c r="L382" s="21"/>
      <c r="M382" s="21"/>
    </row>
    <row r="383" spans="1:13" s="3" customFormat="1" ht="12.75">
      <c r="A383" s="20"/>
      <c r="C383" s="97"/>
      <c r="D383" s="99"/>
      <c r="E383" s="98"/>
      <c r="F383" s="45"/>
      <c r="H383" s="21"/>
      <c r="I383" s="21"/>
      <c r="J383" s="21"/>
      <c r="K383" s="21"/>
      <c r="L383" s="21"/>
      <c r="M383" s="21"/>
    </row>
    <row r="384" spans="1:13" s="3" customFormat="1" ht="12.75">
      <c r="A384" s="20"/>
      <c r="C384" s="97"/>
      <c r="D384" s="99"/>
      <c r="E384" s="98"/>
      <c r="F384" s="45"/>
      <c r="H384" s="21"/>
      <c r="I384" s="21"/>
      <c r="J384" s="21"/>
      <c r="K384" s="21"/>
      <c r="L384" s="21"/>
      <c r="M384" s="21"/>
    </row>
    <row r="385" spans="1:13" s="3" customFormat="1" ht="12.75">
      <c r="A385" s="20"/>
      <c r="C385" s="97"/>
      <c r="D385" s="99"/>
      <c r="E385" s="98"/>
      <c r="F385" s="45"/>
      <c r="H385" s="21"/>
      <c r="I385" s="21"/>
      <c r="J385" s="21"/>
      <c r="K385" s="21"/>
      <c r="L385" s="21"/>
      <c r="M385" s="21"/>
    </row>
    <row r="386" spans="1:13" s="3" customFormat="1" ht="12.75">
      <c r="A386" s="20"/>
      <c r="C386" s="97"/>
      <c r="D386" s="99"/>
      <c r="E386" s="98"/>
      <c r="F386" s="45"/>
      <c r="H386" s="21"/>
      <c r="I386" s="21"/>
      <c r="J386" s="21"/>
      <c r="K386" s="21"/>
      <c r="L386" s="21"/>
      <c r="M386" s="21"/>
    </row>
    <row r="387" spans="1:13" s="3" customFormat="1" ht="12.75">
      <c r="A387" s="20"/>
      <c r="C387" s="97"/>
      <c r="D387" s="99"/>
      <c r="E387" s="98"/>
      <c r="F387" s="45"/>
      <c r="H387" s="21"/>
      <c r="I387" s="21"/>
      <c r="J387" s="21"/>
      <c r="K387" s="21"/>
      <c r="L387" s="21"/>
      <c r="M387" s="21"/>
    </row>
    <row r="388" spans="1:13" s="3" customFormat="1" ht="12.75">
      <c r="A388" s="20"/>
      <c r="C388" s="97"/>
      <c r="D388" s="99"/>
      <c r="E388" s="98"/>
      <c r="F388" s="45"/>
      <c r="H388" s="21"/>
      <c r="I388" s="21"/>
      <c r="J388" s="21"/>
      <c r="K388" s="21"/>
      <c r="L388" s="21"/>
      <c r="M388" s="21"/>
    </row>
    <row r="389" spans="1:13" s="3" customFormat="1" ht="12.75">
      <c r="A389" s="20"/>
      <c r="C389" s="97"/>
      <c r="D389" s="99"/>
      <c r="E389" s="98"/>
      <c r="F389" s="45"/>
      <c r="H389" s="21"/>
      <c r="I389" s="21"/>
      <c r="J389" s="21"/>
      <c r="K389" s="21"/>
      <c r="L389" s="21"/>
      <c r="M389" s="21"/>
    </row>
    <row r="390" spans="1:13" s="3" customFormat="1" ht="12.75">
      <c r="A390" s="20"/>
      <c r="C390" s="97"/>
      <c r="D390" s="99"/>
      <c r="E390" s="98"/>
      <c r="F390" s="45"/>
      <c r="H390" s="21"/>
      <c r="I390" s="21"/>
      <c r="J390" s="21"/>
      <c r="K390" s="21"/>
      <c r="L390" s="21"/>
      <c r="M390" s="21"/>
    </row>
    <row r="391" spans="1:13" s="3" customFormat="1" ht="12.75">
      <c r="A391" s="20"/>
      <c r="C391" s="97"/>
      <c r="D391" s="99"/>
      <c r="E391" s="98"/>
      <c r="F391" s="45"/>
      <c r="H391" s="21"/>
      <c r="I391" s="21"/>
      <c r="J391" s="21"/>
      <c r="K391" s="21"/>
      <c r="L391" s="21"/>
      <c r="M391" s="21"/>
    </row>
    <row r="392" spans="1:13" s="3" customFormat="1" ht="12.75">
      <c r="A392" s="20"/>
      <c r="C392" s="97"/>
      <c r="D392" s="99"/>
      <c r="E392" s="98"/>
      <c r="F392" s="45"/>
      <c r="H392" s="21"/>
      <c r="I392" s="21"/>
      <c r="J392" s="21"/>
      <c r="K392" s="21"/>
      <c r="L392" s="21"/>
      <c r="M392" s="21"/>
    </row>
    <row r="393" spans="1:13" s="3" customFormat="1" ht="12.75">
      <c r="A393" s="20"/>
      <c r="C393" s="97"/>
      <c r="D393" s="99"/>
      <c r="E393" s="98"/>
      <c r="F393" s="45"/>
      <c r="H393" s="21"/>
      <c r="I393" s="21"/>
      <c r="J393" s="21"/>
      <c r="K393" s="21"/>
      <c r="L393" s="21"/>
      <c r="M393" s="21"/>
    </row>
    <row r="394" spans="1:13" s="3" customFormat="1" ht="12.75">
      <c r="A394" s="20"/>
      <c r="C394" s="97"/>
      <c r="D394" s="99"/>
      <c r="E394" s="98"/>
      <c r="F394" s="45"/>
      <c r="H394" s="21"/>
      <c r="I394" s="21"/>
      <c r="J394" s="21"/>
      <c r="K394" s="21"/>
      <c r="L394" s="21"/>
      <c r="M394" s="21"/>
    </row>
    <row r="395" spans="1:13" s="3" customFormat="1" ht="12.75">
      <c r="A395" s="20"/>
      <c r="C395" s="97"/>
      <c r="D395" s="99"/>
      <c r="E395" s="98"/>
      <c r="F395" s="45"/>
      <c r="H395" s="21"/>
      <c r="I395" s="21"/>
      <c r="J395" s="21"/>
      <c r="K395" s="21"/>
      <c r="L395" s="21"/>
      <c r="M395" s="21"/>
    </row>
    <row r="396" spans="1:13" s="3" customFormat="1" ht="12.75">
      <c r="A396" s="20"/>
      <c r="C396" s="97"/>
      <c r="D396" s="99"/>
      <c r="E396" s="98"/>
      <c r="F396" s="45"/>
      <c r="H396" s="21"/>
      <c r="I396" s="21"/>
      <c r="J396" s="21"/>
      <c r="K396" s="21"/>
      <c r="L396" s="21"/>
      <c r="M396" s="21"/>
    </row>
    <row r="397" spans="1:13" s="3" customFormat="1" ht="12.75">
      <c r="A397" s="20"/>
      <c r="C397" s="97"/>
      <c r="D397" s="99"/>
      <c r="E397" s="98"/>
      <c r="F397" s="45"/>
      <c r="H397" s="21"/>
      <c r="I397" s="21"/>
      <c r="J397" s="21"/>
      <c r="K397" s="21"/>
      <c r="L397" s="21"/>
      <c r="M397" s="21"/>
    </row>
    <row r="398" spans="1:13" s="3" customFormat="1" ht="12.75">
      <c r="A398" s="20"/>
      <c r="C398" s="97"/>
      <c r="D398" s="99"/>
      <c r="E398" s="98"/>
      <c r="F398" s="45"/>
      <c r="H398" s="21"/>
      <c r="I398" s="21"/>
      <c r="J398" s="21"/>
      <c r="K398" s="21"/>
      <c r="L398" s="21"/>
      <c r="M398" s="21"/>
    </row>
    <row r="399" spans="1:13" s="3" customFormat="1" ht="12.75">
      <c r="A399" s="20"/>
      <c r="C399" s="97"/>
      <c r="D399" s="99"/>
      <c r="E399" s="98"/>
      <c r="F399" s="45"/>
      <c r="H399" s="21"/>
      <c r="I399" s="21"/>
      <c r="J399" s="21"/>
      <c r="K399" s="21"/>
      <c r="L399" s="21"/>
      <c r="M399" s="21"/>
    </row>
    <row r="400" spans="1:13" s="3" customFormat="1" ht="12.75">
      <c r="A400" s="20"/>
      <c r="C400" s="97"/>
      <c r="D400" s="99"/>
      <c r="E400" s="98"/>
      <c r="F400" s="45"/>
      <c r="H400" s="21"/>
      <c r="I400" s="21"/>
      <c r="J400" s="21"/>
      <c r="K400" s="21"/>
      <c r="L400" s="21"/>
      <c r="M400" s="21"/>
    </row>
    <row r="401" spans="1:13" s="3" customFormat="1" ht="12.75">
      <c r="A401" s="20"/>
      <c r="C401" s="97"/>
      <c r="D401" s="99"/>
      <c r="E401" s="98"/>
      <c r="F401" s="45"/>
      <c r="H401" s="21"/>
      <c r="I401" s="21"/>
      <c r="J401" s="21"/>
      <c r="K401" s="21"/>
      <c r="L401" s="21"/>
      <c r="M401" s="21"/>
    </row>
    <row r="402" spans="1:13" s="3" customFormat="1" ht="12.75">
      <c r="A402" s="20"/>
      <c r="C402" s="97"/>
      <c r="D402" s="99"/>
      <c r="E402" s="98"/>
      <c r="F402" s="45"/>
      <c r="H402" s="21"/>
      <c r="I402" s="21"/>
      <c r="J402" s="21"/>
      <c r="K402" s="21"/>
      <c r="L402" s="21"/>
      <c r="M402" s="21"/>
    </row>
    <row r="403" spans="1:13" s="3" customFormat="1" ht="12.75">
      <c r="A403" s="20"/>
      <c r="C403" s="97"/>
      <c r="D403" s="99"/>
      <c r="E403" s="98"/>
      <c r="F403" s="45"/>
      <c r="H403" s="21"/>
      <c r="I403" s="21"/>
      <c r="J403" s="21"/>
      <c r="K403" s="21"/>
      <c r="L403" s="21"/>
      <c r="M403" s="21"/>
    </row>
    <row r="404" spans="1:13" s="3" customFormat="1" ht="12.75">
      <c r="A404" s="20"/>
      <c r="C404" s="97"/>
      <c r="D404" s="99"/>
      <c r="E404" s="98"/>
      <c r="F404" s="45"/>
      <c r="H404" s="21"/>
      <c r="I404" s="21"/>
      <c r="J404" s="21"/>
      <c r="K404" s="21"/>
      <c r="L404" s="21"/>
      <c r="M404" s="21"/>
    </row>
    <row r="405" spans="1:13" s="3" customFormat="1" ht="12.75">
      <c r="A405" s="20"/>
      <c r="C405" s="97"/>
      <c r="D405" s="99"/>
      <c r="E405" s="98"/>
      <c r="F405" s="45"/>
      <c r="H405" s="21"/>
      <c r="I405" s="21"/>
      <c r="J405" s="21"/>
      <c r="K405" s="21"/>
      <c r="L405" s="21"/>
      <c r="M405" s="21"/>
    </row>
    <row r="406" spans="1:13" s="3" customFormat="1" ht="12.75">
      <c r="A406" s="20"/>
      <c r="C406" s="97"/>
      <c r="D406" s="99"/>
      <c r="E406" s="98"/>
      <c r="F406" s="45"/>
      <c r="H406" s="21"/>
      <c r="I406" s="21"/>
      <c r="J406" s="21"/>
      <c r="K406" s="21"/>
      <c r="L406" s="21"/>
      <c r="M406" s="21"/>
    </row>
    <row r="407" spans="1:13" s="3" customFormat="1" ht="12.75">
      <c r="A407" s="20"/>
      <c r="C407" s="97"/>
      <c r="D407" s="99"/>
      <c r="E407" s="98"/>
      <c r="F407" s="45"/>
      <c r="H407" s="21"/>
      <c r="I407" s="21"/>
      <c r="J407" s="21"/>
      <c r="K407" s="21"/>
      <c r="L407" s="21"/>
      <c r="M407" s="21"/>
    </row>
    <row r="408" spans="1:13" s="3" customFormat="1" ht="12.75">
      <c r="A408" s="20"/>
      <c r="C408" s="97"/>
      <c r="D408" s="99"/>
      <c r="E408" s="98"/>
      <c r="F408" s="45"/>
      <c r="H408" s="21"/>
      <c r="I408" s="21"/>
      <c r="J408" s="21"/>
      <c r="K408" s="21"/>
      <c r="L408" s="21"/>
      <c r="M408" s="21"/>
    </row>
    <row r="409" spans="1:13" s="3" customFormat="1" ht="12.75">
      <c r="A409" s="20"/>
      <c r="C409" s="97"/>
      <c r="D409" s="99"/>
      <c r="E409" s="98"/>
      <c r="F409" s="45"/>
      <c r="H409" s="21"/>
      <c r="I409" s="21"/>
      <c r="J409" s="21"/>
      <c r="K409" s="21"/>
      <c r="L409" s="21"/>
      <c r="M409" s="21"/>
    </row>
    <row r="410" spans="1:13" s="3" customFormat="1" ht="12.75">
      <c r="A410" s="20"/>
      <c r="C410" s="97"/>
      <c r="D410" s="99"/>
      <c r="E410" s="98"/>
      <c r="F410" s="45"/>
      <c r="H410" s="21"/>
      <c r="I410" s="21"/>
      <c r="J410" s="21"/>
      <c r="K410" s="21"/>
      <c r="L410" s="21"/>
      <c r="M410" s="21"/>
    </row>
    <row r="411" spans="1:13" s="3" customFormat="1" ht="12.75">
      <c r="A411" s="20"/>
      <c r="C411" s="97"/>
      <c r="D411" s="99"/>
      <c r="E411" s="98"/>
      <c r="F411" s="45"/>
      <c r="H411" s="21"/>
      <c r="I411" s="21"/>
      <c r="J411" s="21"/>
      <c r="K411" s="21"/>
      <c r="L411" s="21"/>
      <c r="M411" s="21"/>
    </row>
    <row r="412" spans="1:13" s="3" customFormat="1" ht="12.75">
      <c r="A412" s="20"/>
      <c r="C412" s="97"/>
      <c r="D412" s="99"/>
      <c r="E412" s="98"/>
      <c r="F412" s="45"/>
      <c r="H412" s="21"/>
      <c r="I412" s="21"/>
      <c r="J412" s="21"/>
      <c r="K412" s="21"/>
      <c r="L412" s="21"/>
      <c r="M412" s="21"/>
    </row>
    <row r="413" spans="1:13" s="3" customFormat="1" ht="12.75">
      <c r="A413" s="20"/>
      <c r="C413" s="97"/>
      <c r="D413" s="99"/>
      <c r="E413" s="98"/>
      <c r="F413" s="45"/>
      <c r="H413" s="21"/>
      <c r="I413" s="21"/>
      <c r="J413" s="21"/>
      <c r="K413" s="21"/>
      <c r="L413" s="21"/>
      <c r="M413" s="21"/>
    </row>
    <row r="414" spans="1:13" s="3" customFormat="1" ht="12.75">
      <c r="A414" s="20"/>
      <c r="C414" s="97"/>
      <c r="D414" s="99"/>
      <c r="E414" s="98"/>
      <c r="F414" s="45"/>
      <c r="H414" s="21"/>
      <c r="I414" s="21"/>
      <c r="J414" s="21"/>
      <c r="K414" s="21"/>
      <c r="L414" s="21"/>
      <c r="M414" s="21"/>
    </row>
    <row r="415" spans="1:13" s="3" customFormat="1" ht="12.75">
      <c r="A415" s="20"/>
      <c r="C415" s="97"/>
      <c r="D415" s="99"/>
      <c r="E415" s="98"/>
      <c r="F415" s="45"/>
      <c r="H415" s="21"/>
      <c r="I415" s="21"/>
      <c r="J415" s="21"/>
      <c r="K415" s="21"/>
      <c r="L415" s="21"/>
      <c r="M415" s="21"/>
    </row>
    <row r="416" spans="1:13" s="3" customFormat="1" ht="12.75">
      <c r="A416" s="20"/>
      <c r="C416" s="97"/>
      <c r="D416" s="99"/>
      <c r="E416" s="98"/>
      <c r="F416" s="45"/>
      <c r="H416" s="21"/>
      <c r="I416" s="21"/>
      <c r="J416" s="21"/>
      <c r="K416" s="21"/>
      <c r="L416" s="21"/>
      <c r="M416" s="21"/>
    </row>
    <row r="417" spans="1:13" s="3" customFormat="1" ht="12.75">
      <c r="A417" s="20"/>
      <c r="C417" s="97"/>
      <c r="D417" s="99"/>
      <c r="E417" s="98"/>
      <c r="F417" s="45"/>
      <c r="H417" s="21"/>
      <c r="I417" s="21"/>
      <c r="J417" s="21"/>
      <c r="K417" s="21"/>
      <c r="L417" s="21"/>
      <c r="M417" s="21"/>
    </row>
    <row r="418" spans="1:13" s="3" customFormat="1" ht="12.75">
      <c r="A418" s="20"/>
      <c r="C418" s="97"/>
      <c r="D418" s="99"/>
      <c r="E418" s="98"/>
      <c r="F418" s="45"/>
      <c r="H418" s="21"/>
      <c r="I418" s="21"/>
      <c r="J418" s="21"/>
      <c r="K418" s="21"/>
      <c r="L418" s="21"/>
      <c r="M418" s="21"/>
    </row>
    <row r="419" spans="1:13" s="3" customFormat="1" ht="12.75">
      <c r="A419" s="20"/>
      <c r="C419" s="97"/>
      <c r="D419" s="99"/>
      <c r="E419" s="98"/>
      <c r="F419" s="45"/>
      <c r="H419" s="21"/>
      <c r="I419" s="21"/>
      <c r="J419" s="21"/>
      <c r="K419" s="21"/>
      <c r="L419" s="21"/>
      <c r="M419" s="21"/>
    </row>
    <row r="420" spans="1:13" s="3" customFormat="1" ht="12.75">
      <c r="A420" s="20"/>
      <c r="C420" s="97"/>
      <c r="D420" s="99"/>
      <c r="E420" s="98"/>
      <c r="F420" s="45"/>
      <c r="H420" s="21"/>
      <c r="I420" s="21"/>
      <c r="J420" s="21"/>
      <c r="K420" s="21"/>
      <c r="L420" s="21"/>
      <c r="M420" s="21"/>
    </row>
    <row r="421" spans="1:13" s="3" customFormat="1" ht="12.75">
      <c r="A421" s="20"/>
      <c r="C421" s="97"/>
      <c r="D421" s="99"/>
      <c r="E421" s="98"/>
      <c r="F421" s="45"/>
      <c r="H421" s="21"/>
      <c r="I421" s="21"/>
      <c r="J421" s="21"/>
      <c r="K421" s="21"/>
      <c r="L421" s="21"/>
      <c r="M421" s="21"/>
    </row>
    <row r="422" spans="1:13" s="3" customFormat="1" ht="12.75">
      <c r="A422" s="20"/>
      <c r="C422" s="97"/>
      <c r="D422" s="99"/>
      <c r="E422" s="98"/>
      <c r="F422" s="45"/>
      <c r="H422" s="21"/>
      <c r="I422" s="21"/>
      <c r="J422" s="21"/>
      <c r="K422" s="21"/>
      <c r="L422" s="21"/>
      <c r="M422" s="21"/>
    </row>
    <row r="423" spans="1:13" s="3" customFormat="1" ht="12.75">
      <c r="A423" s="20"/>
      <c r="C423" s="97"/>
      <c r="D423" s="99"/>
      <c r="E423" s="98"/>
      <c r="F423" s="45"/>
      <c r="H423" s="21"/>
      <c r="I423" s="21"/>
      <c r="J423" s="21"/>
      <c r="K423" s="21"/>
      <c r="L423" s="21"/>
      <c r="M423" s="21"/>
    </row>
    <row r="424" spans="1:13" s="3" customFormat="1" ht="12.75">
      <c r="A424" s="20"/>
      <c r="C424" s="97"/>
      <c r="D424" s="99"/>
      <c r="E424" s="98"/>
      <c r="F424" s="45"/>
      <c r="H424" s="21"/>
      <c r="I424" s="21"/>
      <c r="J424" s="21"/>
      <c r="K424" s="21"/>
      <c r="L424" s="21"/>
      <c r="M424" s="21"/>
    </row>
    <row r="425" spans="1:13" s="3" customFormat="1" ht="12.75">
      <c r="A425" s="20"/>
      <c r="C425" s="97"/>
      <c r="D425" s="99"/>
      <c r="E425" s="98"/>
      <c r="F425" s="45"/>
      <c r="H425" s="21"/>
      <c r="I425" s="21"/>
      <c r="J425" s="21"/>
      <c r="K425" s="21"/>
      <c r="L425" s="21"/>
      <c r="M425" s="21"/>
    </row>
    <row r="426" spans="1:13" s="3" customFormat="1" ht="12.75">
      <c r="A426" s="20"/>
      <c r="C426" s="97"/>
      <c r="D426" s="99"/>
      <c r="E426" s="98"/>
      <c r="F426" s="45"/>
      <c r="H426" s="21"/>
      <c r="I426" s="21"/>
      <c r="J426" s="21"/>
      <c r="K426" s="21"/>
      <c r="L426" s="21"/>
      <c r="M426" s="21"/>
    </row>
    <row r="427" spans="1:13" s="3" customFormat="1" ht="12.75">
      <c r="A427" s="20"/>
      <c r="C427" s="97"/>
      <c r="D427" s="99"/>
      <c r="E427" s="98"/>
      <c r="F427" s="45"/>
      <c r="H427" s="21"/>
      <c r="I427" s="21"/>
      <c r="J427" s="21"/>
      <c r="K427" s="21"/>
      <c r="L427" s="21"/>
      <c r="M427" s="21"/>
    </row>
    <row r="428" spans="1:13" s="3" customFormat="1" ht="12.75">
      <c r="A428" s="20"/>
      <c r="C428" s="97"/>
      <c r="D428" s="99"/>
      <c r="E428" s="98"/>
      <c r="F428" s="45"/>
      <c r="H428" s="21"/>
      <c r="I428" s="21"/>
      <c r="J428" s="21"/>
      <c r="K428" s="21"/>
      <c r="L428" s="21"/>
      <c r="M428" s="21"/>
    </row>
    <row r="429" spans="1:30" s="3" customFormat="1" ht="12.75">
      <c r="A429" s="20"/>
      <c r="C429" s="97"/>
      <c r="D429" s="99"/>
      <c r="E429" s="98"/>
      <c r="F429" s="45"/>
      <c r="H429" s="21"/>
      <c r="I429" s="21"/>
      <c r="J429" s="21"/>
      <c r="K429" s="21"/>
      <c r="L429" s="21"/>
      <c r="M429" s="21"/>
      <c r="N429" s="5"/>
      <c r="O429" s="5"/>
      <c r="P429" s="5"/>
      <c r="Q429" s="5"/>
      <c r="R429" s="5"/>
      <c r="S429" s="5"/>
      <c r="T429" s="5"/>
      <c r="U429" s="5"/>
      <c r="V429" s="5"/>
      <c r="W429" s="5"/>
      <c r="X429" s="5"/>
      <c r="Y429" s="5"/>
      <c r="Z429" s="5"/>
      <c r="AA429" s="5"/>
      <c r="AB429" s="5"/>
      <c r="AC429" s="5"/>
      <c r="AD429" s="5"/>
    </row>
    <row r="430" spans="1:30" s="3" customFormat="1" ht="12.75">
      <c r="A430" s="20"/>
      <c r="C430" s="97"/>
      <c r="D430" s="99"/>
      <c r="E430" s="98"/>
      <c r="F430" s="45"/>
      <c r="H430" s="21"/>
      <c r="I430" s="21"/>
      <c r="J430" s="21"/>
      <c r="K430" s="21"/>
      <c r="L430" s="21"/>
      <c r="M430" s="21"/>
      <c r="N430" s="5"/>
      <c r="O430" s="5"/>
      <c r="P430" s="5"/>
      <c r="Q430" s="5"/>
      <c r="R430" s="5"/>
      <c r="S430" s="5"/>
      <c r="T430" s="5"/>
      <c r="U430" s="5"/>
      <c r="V430" s="5"/>
      <c r="W430" s="5"/>
      <c r="X430" s="5"/>
      <c r="Y430" s="5"/>
      <c r="Z430" s="5"/>
      <c r="AA430" s="5"/>
      <c r="AB430" s="5"/>
      <c r="AC430" s="5"/>
      <c r="AD430" s="5"/>
    </row>
    <row r="431" spans="1:30" s="3" customFormat="1" ht="12.75">
      <c r="A431" s="20"/>
      <c r="C431" s="97"/>
      <c r="D431" s="99"/>
      <c r="E431" s="98"/>
      <c r="F431" s="45"/>
      <c r="H431" s="21"/>
      <c r="I431" s="21"/>
      <c r="J431" s="21"/>
      <c r="K431" s="21"/>
      <c r="L431" s="21"/>
      <c r="M431" s="21"/>
      <c r="N431" s="5"/>
      <c r="O431" s="5"/>
      <c r="P431" s="5"/>
      <c r="Q431" s="5"/>
      <c r="R431" s="5"/>
      <c r="S431" s="5"/>
      <c r="T431" s="5"/>
      <c r="U431" s="5"/>
      <c r="V431" s="5"/>
      <c r="W431" s="5"/>
      <c r="X431" s="5"/>
      <c r="Y431" s="5"/>
      <c r="Z431" s="5"/>
      <c r="AA431" s="5"/>
      <c r="AB431" s="5"/>
      <c r="AC431" s="5"/>
      <c r="AD431" s="5"/>
    </row>
    <row r="432" spans="1:30" s="3" customFormat="1" ht="12.75">
      <c r="A432" s="20"/>
      <c r="C432" s="97"/>
      <c r="D432" s="99"/>
      <c r="E432" s="98"/>
      <c r="F432" s="45"/>
      <c r="H432" s="21"/>
      <c r="I432" s="21"/>
      <c r="J432" s="21"/>
      <c r="K432" s="21"/>
      <c r="L432" s="21"/>
      <c r="M432" s="21"/>
      <c r="N432" s="5"/>
      <c r="O432" s="5"/>
      <c r="P432" s="5"/>
      <c r="Q432" s="5"/>
      <c r="R432" s="5"/>
      <c r="S432" s="5"/>
      <c r="T432" s="5"/>
      <c r="U432" s="5"/>
      <c r="V432" s="5"/>
      <c r="W432" s="5"/>
      <c r="X432" s="5"/>
      <c r="Y432" s="5"/>
      <c r="Z432" s="5"/>
      <c r="AA432" s="5"/>
      <c r="AB432" s="5"/>
      <c r="AC432" s="5"/>
      <c r="AD432" s="5"/>
    </row>
    <row r="433" spans="1:30" s="3" customFormat="1" ht="12.75">
      <c r="A433" s="20"/>
      <c r="C433" s="97"/>
      <c r="D433" s="99"/>
      <c r="E433" s="98"/>
      <c r="F433" s="45"/>
      <c r="H433" s="21"/>
      <c r="I433" s="21"/>
      <c r="J433" s="21"/>
      <c r="K433" s="21"/>
      <c r="L433" s="21"/>
      <c r="M433" s="21"/>
      <c r="N433" s="5"/>
      <c r="O433" s="5"/>
      <c r="P433" s="5"/>
      <c r="Q433" s="5"/>
      <c r="R433" s="5"/>
      <c r="S433" s="5"/>
      <c r="T433" s="5"/>
      <c r="U433" s="5"/>
      <c r="V433" s="5"/>
      <c r="W433" s="5"/>
      <c r="X433" s="5"/>
      <c r="Y433" s="5"/>
      <c r="Z433" s="5"/>
      <c r="AA433" s="5"/>
      <c r="AB433" s="5"/>
      <c r="AC433" s="5"/>
      <c r="AD433" s="5"/>
    </row>
    <row r="434" spans="1:30" s="3" customFormat="1" ht="12.75">
      <c r="A434" s="20"/>
      <c r="C434" s="97"/>
      <c r="D434" s="99"/>
      <c r="E434" s="98"/>
      <c r="F434" s="45"/>
      <c r="H434" s="21"/>
      <c r="I434" s="21"/>
      <c r="J434" s="21"/>
      <c r="K434" s="21"/>
      <c r="L434" s="21"/>
      <c r="M434" s="21"/>
      <c r="N434" s="5"/>
      <c r="O434" s="5"/>
      <c r="P434" s="5"/>
      <c r="Q434" s="5"/>
      <c r="R434" s="5"/>
      <c r="S434" s="5"/>
      <c r="T434" s="5"/>
      <c r="U434" s="5"/>
      <c r="V434" s="5"/>
      <c r="W434" s="5"/>
      <c r="X434" s="5"/>
      <c r="Y434" s="5"/>
      <c r="Z434" s="5"/>
      <c r="AA434" s="5"/>
      <c r="AB434" s="5"/>
      <c r="AC434" s="5"/>
      <c r="AD434" s="5"/>
    </row>
    <row r="435" spans="1:30" s="3" customFormat="1" ht="12.75">
      <c r="A435" s="20"/>
      <c r="C435" s="97"/>
      <c r="D435" s="99"/>
      <c r="E435" s="98"/>
      <c r="F435" s="45"/>
      <c r="H435" s="21"/>
      <c r="I435" s="21"/>
      <c r="J435" s="21"/>
      <c r="K435" s="21"/>
      <c r="L435" s="21"/>
      <c r="M435" s="21"/>
      <c r="N435" s="5"/>
      <c r="O435" s="5"/>
      <c r="P435" s="5"/>
      <c r="Q435" s="5"/>
      <c r="R435" s="5"/>
      <c r="S435" s="5"/>
      <c r="T435" s="5"/>
      <c r="U435" s="5"/>
      <c r="V435" s="5"/>
      <c r="W435" s="5"/>
      <c r="X435" s="5"/>
      <c r="Y435" s="5"/>
      <c r="Z435" s="5"/>
      <c r="AA435" s="5"/>
      <c r="AB435" s="5"/>
      <c r="AC435" s="5"/>
      <c r="AD435" s="5"/>
    </row>
    <row r="436" spans="1:30" s="3" customFormat="1" ht="12.75">
      <c r="A436" s="20"/>
      <c r="C436" s="97"/>
      <c r="D436" s="99"/>
      <c r="E436" s="98"/>
      <c r="F436" s="45"/>
      <c r="H436" s="21"/>
      <c r="I436" s="21"/>
      <c r="J436" s="21"/>
      <c r="K436" s="21"/>
      <c r="L436" s="21"/>
      <c r="M436" s="21"/>
      <c r="N436" s="5"/>
      <c r="O436" s="5"/>
      <c r="P436" s="5"/>
      <c r="Q436" s="5"/>
      <c r="R436" s="5"/>
      <c r="S436" s="5"/>
      <c r="T436" s="5"/>
      <c r="U436" s="5"/>
      <c r="V436" s="5"/>
      <c r="W436" s="5"/>
      <c r="X436" s="5"/>
      <c r="Y436" s="5"/>
      <c r="Z436" s="5"/>
      <c r="AA436" s="5"/>
      <c r="AB436" s="5"/>
      <c r="AC436" s="5"/>
      <c r="AD436" s="5"/>
    </row>
  </sheetData>
  <sheetProtection/>
  <mergeCells count="14">
    <mergeCell ref="E20:F20"/>
    <mergeCell ref="E21:F21"/>
    <mergeCell ref="E22:F22"/>
    <mergeCell ref="E27:F27"/>
    <mergeCell ref="E28:F28"/>
    <mergeCell ref="E29:F29"/>
    <mergeCell ref="E23:F23"/>
    <mergeCell ref="E24:F24"/>
    <mergeCell ref="E26:F26"/>
    <mergeCell ref="E25:F25"/>
    <mergeCell ref="E31:F31"/>
    <mergeCell ref="E33:F33"/>
    <mergeCell ref="E30:F30"/>
    <mergeCell ref="E32:F32"/>
  </mergeCells>
  <printOptions/>
  <pageMargins left="0.984251968503937" right="0.3937007874015748" top="0.7480314960629921" bottom="0.7480314960629921" header="0.31496062992125984" footer="0.31496062992125984"/>
  <pageSetup fitToHeight="0" fitToWidth="1" horizontalDpi="600" verticalDpi="600" orientation="portrait" paperSize="9" scale="88" r:id="rId1"/>
  <headerFooter>
    <oddHeader>&amp;LREGION d.o.o.&amp;RSanacija kanalizacije Čatež ob Savi</oddHeader>
    <oddFooter>&amp;R&amp;P/&amp;N</oddFooter>
  </headerFooter>
  <rowBreaks count="1" manualBreakCount="1">
    <brk id="54"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Branko Blaževič</cp:lastModifiedBy>
  <cp:lastPrinted>2015-09-28T13:11:10Z</cp:lastPrinted>
  <dcterms:created xsi:type="dcterms:W3CDTF">1997-05-18T00:05:19Z</dcterms:created>
  <dcterms:modified xsi:type="dcterms:W3CDTF">2015-09-28T13:41:33Z</dcterms:modified>
  <cp:category/>
  <cp:version/>
  <cp:contentType/>
  <cp:contentStatus/>
</cp:coreProperties>
</file>