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66925"/>
  <mc:AlternateContent xmlns:mc="http://schemas.openxmlformats.org/markup-compatibility/2006">
    <mc:Choice Requires="x15">
      <x15ac:absPath xmlns:x15ac="http://schemas.microsoft.com/office/spreadsheetml/2010/11/ac" url="https://obbrezice-my.sharepoint.com/personal/vilma_zupancic_brezice_si/Documents/SLUZBA/JAVNA NAROČILA/POSTOPKI/NMV/OKIGJS/Skalni podor/RD/"/>
    </mc:Choice>
  </mc:AlternateContent>
  <xr:revisionPtr revIDLastSave="14" documentId="8_{630D294F-9BA1-432E-AD15-77B55FD66968}" xr6:coauthVersionLast="46" xr6:coauthVersionMax="46" xr10:uidLastSave="{DFB7EBE4-3ABA-4BC7-A85D-D41EF8F89DFB}"/>
  <bookViews>
    <workbookView xWindow="-120" yWindow="-120" windowWidth="25440" windowHeight="15390" tabRatio="878" activeTab="1" xr2:uid="{00000000-000D-0000-FFFF-FFFF00000000}"/>
  </bookViews>
  <sheets>
    <sheet name="REKAPITULACIJA" sheetId="1" r:id="rId1"/>
    <sheet name="PODROBNO" sheetId="2" r:id="rId2"/>
  </sheets>
  <definedNames>
    <definedName name="_xlnm.Print_Area" localSheetId="1">PODROBNO!$A$1:$G$104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2" l="1"/>
  <c r="G57" i="2"/>
  <c r="G98" i="2"/>
  <c r="G97" i="2"/>
  <c r="G94" i="2"/>
  <c r="G93" i="2"/>
  <c r="E77" i="2"/>
  <c r="E76" i="2"/>
  <c r="G73" i="2" l="1"/>
  <c r="E72" i="2"/>
  <c r="E74" i="2"/>
  <c r="G43" i="2"/>
  <c r="G42" i="2"/>
  <c r="G41" i="2"/>
  <c r="E28" i="2"/>
  <c r="E32" i="2"/>
  <c r="G92" i="2" l="1"/>
  <c r="G91" i="2"/>
  <c r="G90" i="2"/>
  <c r="G89" i="2"/>
  <c r="G77" i="2"/>
  <c r="G76" i="2"/>
  <c r="G74" i="2"/>
  <c r="G72" i="2"/>
  <c r="G56" i="2"/>
  <c r="G63" i="2" s="1"/>
  <c r="G38" i="2"/>
  <c r="G36" i="2"/>
  <c r="G35" i="2"/>
  <c r="G34" i="2"/>
  <c r="G32" i="2"/>
  <c r="G31" i="2"/>
  <c r="G30" i="2"/>
  <c r="G28" i="2"/>
  <c r="G79" i="2" l="1"/>
  <c r="G80" i="2" s="1"/>
  <c r="G102" i="2"/>
  <c r="G103" i="2" s="1"/>
  <c r="G47" i="2"/>
  <c r="G48" i="2" s="1"/>
  <c r="G64" i="2"/>
  <c r="G65" i="2" s="1"/>
  <c r="D7" i="1" l="1"/>
  <c r="D8" i="1"/>
  <c r="G49" i="2"/>
  <c r="G81" i="2"/>
  <c r="G104" i="2" l="1"/>
  <c r="D10" i="1" s="1"/>
  <c r="D9" i="1"/>
  <c r="G14" i="2"/>
  <c r="G13" i="2"/>
  <c r="G12" i="2"/>
  <c r="G11" i="2"/>
  <c r="G10" i="2"/>
  <c r="G9" i="2" l="1"/>
  <c r="G8" i="2"/>
  <c r="G18" i="2" l="1"/>
  <c r="G19" i="2" l="1"/>
  <c r="G20" i="2" s="1"/>
  <c r="D6" i="1" s="1"/>
  <c r="D11" i="1" s="1"/>
  <c r="D12" i="1" l="1"/>
  <c r="D13" i="1" s="1"/>
  <c r="D17" i="1" s="1"/>
  <c r="D18" i="1" s="1"/>
  <c r="D19" i="1" s="1"/>
</calcChain>
</file>

<file path=xl/sharedStrings.xml><?xml version="1.0" encoding="utf-8"?>
<sst xmlns="http://schemas.openxmlformats.org/spreadsheetml/2006/main" count="191" uniqueCount="116">
  <si>
    <t xml:space="preserve">REKAPITULACIJA </t>
  </si>
  <si>
    <t>SKUPAJ</t>
  </si>
  <si>
    <t>Nepredvidena dela</t>
  </si>
  <si>
    <t>SKUPAJ z nepredvidenimi deli</t>
  </si>
  <si>
    <t xml:space="preserve">SKLOP 0: </t>
  </si>
  <si>
    <t>PREDDELA</t>
  </si>
  <si>
    <t xml:space="preserve">SKLOP 1: </t>
  </si>
  <si>
    <t>SKLOP 2:</t>
  </si>
  <si>
    <t>SKLOP 3:</t>
  </si>
  <si>
    <t>SKLOP 4:</t>
  </si>
  <si>
    <t>TUJE STORITVE</t>
  </si>
  <si>
    <t>Opis postavke</t>
  </si>
  <si>
    <t>Količina</t>
  </si>
  <si>
    <t>Zap. Št.</t>
  </si>
  <si>
    <t>EM</t>
  </si>
  <si>
    <t>Cena/EM</t>
  </si>
  <si>
    <t>Vrednost</t>
  </si>
  <si>
    <t>A</t>
  </si>
  <si>
    <t>kos</t>
  </si>
  <si>
    <t>1</t>
  </si>
  <si>
    <t xml:space="preserve">kos </t>
  </si>
  <si>
    <t>5</t>
  </si>
  <si>
    <t>kom</t>
  </si>
  <si>
    <t>ur</t>
  </si>
  <si>
    <t>SKUPAJ SKLOP 0: PREDDELA</t>
  </si>
  <si>
    <t>m2</t>
  </si>
  <si>
    <t>SKLOP 0:  PREDDELA</t>
  </si>
  <si>
    <t xml:space="preserve">PRIPRAVLJALNA DELA </t>
  </si>
  <si>
    <t xml:space="preserve">Izravnava terena na trasi podajno-lovilne ograje v trdni kamnini </t>
  </si>
  <si>
    <t>m3</t>
  </si>
  <si>
    <t>m1</t>
  </si>
  <si>
    <t>Zakoličba linije podajno lovilnih  sistemov in palisad</t>
  </si>
  <si>
    <t>B</t>
  </si>
  <si>
    <t>3.1</t>
  </si>
  <si>
    <t>Zapiranje vrzeli (gap filling) s kovinsko mrežo enake kvalitete kot je uporabljena v samem podajno lovilnem sistemu, dodatno sidro na vsako polje</t>
  </si>
  <si>
    <t>3.2</t>
  </si>
  <si>
    <t>4.1</t>
  </si>
  <si>
    <t>4.2</t>
  </si>
  <si>
    <t>C</t>
  </si>
  <si>
    <t>D</t>
  </si>
  <si>
    <t xml:space="preserve">Geomehanski nadzor </t>
  </si>
  <si>
    <t xml:space="preserve">Projektantski nadzor </t>
  </si>
  <si>
    <t xml:space="preserve">Izdelava projektne dokumentacije za projekt izvedenih del </t>
  </si>
  <si>
    <t>OPOMBA:</t>
  </si>
  <si>
    <t>4</t>
  </si>
  <si>
    <t xml:space="preserve">Posek in odstranitev grmovja in dreves  s premerom debla do 10 cm, skupaj z odvozom na trajno deponijo, vključno s stroški deponiranja </t>
  </si>
  <si>
    <t xml:space="preserve">Posek in odstranitev grmovja in dreves  s premerom debla od 10 - 30  cm, skupaj z odvozom na trajno deponijo, vključno s stroški deponiranja </t>
  </si>
  <si>
    <t xml:space="preserve">Posek in odstranitev grmovja in dreves  s premerom debla od 30 - 60  cm, skupaj z odvozom na trajno deponijo, vključno s stroški deponiranja </t>
  </si>
  <si>
    <t xml:space="preserve">Posek in odstranitev grmovja in dreves  s premerom debla  nad 60  cm, skupaj z odvozom na trajno deponijo, vključno s stroški deponiranja </t>
  </si>
  <si>
    <t>5.1</t>
  </si>
  <si>
    <t>5.2</t>
  </si>
  <si>
    <t>5.3</t>
  </si>
  <si>
    <t>5.4</t>
  </si>
  <si>
    <t xml:space="preserve">Organizacija gradbišča in vzpostavitev manipulativnih delovnih platojev za nemoteno izvedbo sanacijskih geotehničnih del </t>
  </si>
  <si>
    <t>Dobava in montaža dodatnega nosilnega stebra sistema 1.000 kJ višine ograje  5 m, vključno s sidranjem</t>
  </si>
  <si>
    <t>3.3</t>
  </si>
  <si>
    <t>4.3</t>
  </si>
  <si>
    <t>Geodetski posnetek novega stanja.</t>
  </si>
  <si>
    <t>2</t>
  </si>
  <si>
    <t>DDV 22%</t>
  </si>
  <si>
    <t>SKUPAJ VSE Z DDV</t>
  </si>
  <si>
    <t>SKUPAJ VSE BREZ DDV</t>
  </si>
  <si>
    <t xml:space="preserve">Izvedba  ukrepov za zaščito hiš in ceste Slovenska vas pred padajočim kamenjem - PLO-1, PLO-2 in PLO-3 </t>
  </si>
  <si>
    <t>Ureditev dostopne poti, delovnega platoja za kontejner</t>
  </si>
  <si>
    <t xml:space="preserve">Alpinistični pregled brežine, škarpiranje terena, odstranitev labilnih blokov-ročno in z uporabo hidravličnih batov, označitev stabilnih blokov z rdečin sprejem (območje strme brežine in vertikalne ter previsne stene) skupaj z odvozom blokov na deponijo v radiju 25 km </t>
  </si>
  <si>
    <t>SKLOP 1:  POSTAVITEV PODAJNO LOVILNIH SISTEMOV PLO-1</t>
  </si>
  <si>
    <t xml:space="preserve">POSTAVITEV NECERTIFICIRANIH PALISAD </t>
  </si>
  <si>
    <t>Dobava in vgradnja necertificirane ograje iz nosilnih elementov - rebrastih armaturnih palic premera 32 mm višine 2,5 m na rastru 2m, vroče cinkane heksagonalne žične mreže z odprtino oken 80x100 m in debelino žice 2,7 mm, višina palisade 2 m, širina mreže 3 m. vgradnja treh vzporednih jeklenic vzdolž ograje, vgradnja jeklenic in sider za sidranje ograje v zalednje brežine. Premer jeklenice minimalno 10 mm. Vključeni vsi stroški dobave in montaže materiala. Alpinistična ročna izvedba del.</t>
  </si>
  <si>
    <r>
      <t xml:space="preserve">V ceno/em vseh postavk je potrebno vključiti vse potrebne stroške za dobavo in transport materialov na mesto montaže in tudi vse stroške za samo montažo. Izvajalec naj sledenje predvidi glede na izbrano tehnologijo del. </t>
    </r>
    <r>
      <rPr>
        <b/>
        <sz val="10"/>
        <rFont val="Calibri"/>
        <family val="2"/>
        <charset val="238"/>
      </rPr>
      <t>Ves vgrajen material mora biti protikorozijsko zaščiteni z vročimpocinkanjem (Zn-Al), skladno s standardom SIST EN 10244-2, razred A, stebri pa protikorozijska zaščita z vročim pocinkanjem min. 80μ oz. v skladu s standardom EN ISO 1461.</t>
    </r>
    <r>
      <rPr>
        <sz val="10"/>
        <rFont val="Calibri"/>
        <family val="2"/>
        <charset val="238"/>
      </rPr>
      <t xml:space="preserve"> </t>
    </r>
    <r>
      <rPr>
        <b/>
        <sz val="10"/>
        <rFont val="Calibri"/>
        <family val="2"/>
        <charset val="238"/>
      </rPr>
      <t xml:space="preserve">Sidra protikorozijska zaščita vroče cinkanje. </t>
    </r>
    <r>
      <rPr>
        <sz val="10"/>
        <rFont val="Calibri"/>
        <family val="2"/>
        <charset val="238"/>
      </rPr>
      <t>Cene morajo vsebovati tudi strošek tekoče (notranje) kontrole.</t>
    </r>
  </si>
  <si>
    <t>E</t>
  </si>
  <si>
    <t>6.1.</t>
  </si>
  <si>
    <t>6.2</t>
  </si>
  <si>
    <t>6.3</t>
  </si>
  <si>
    <t>SKUPAJ SKLOP 1:  OGRAJE PLO-1, PLO-2, PLO-3</t>
  </si>
  <si>
    <t>DOBAVA IN VGRADNJA TEŽKE ŽIČNE MREŽE PO TERENU</t>
  </si>
  <si>
    <t>Zaščita brežine s sidrano heksagonalno  žično mrežo - pletivo iz pocinkane jeklene žice premera min. 2,7mm, vroče cinkana, velikost odprtin max. 80 X 100 mm, natezna trdnost mreže min 45 kN/m. Postavka vkjučuje nabavo, dostavo, montažo in vgradnjo mreže ter ves potreben material za pritrditev, vključno s sidranjem. Sidranje se izvaja s triglav vijaki M12, dolžine minimalno 15 cm, dimenzije kovinske  cinkane plošče 250 x 50 x 4 mm,  in po potrebi z rebrastimi palicami premera 12 mm s privarjeno kljuko dolžine 40 do 70 cm. Gostota sidranja znaša cca. 1 sidro/2 m2 (okvirna površina 1600 m2). Alpinistično ročno delo.</t>
  </si>
  <si>
    <t xml:space="preserve">SKLOP 3:  POSTAVITEV ZIDU (PREPREKE) Z GABIONI </t>
  </si>
  <si>
    <t xml:space="preserve">Izravnava terena na trasi gabionov </t>
  </si>
  <si>
    <t>Zakoličba linije gabionov</t>
  </si>
  <si>
    <t>Dobava in vgradnja lomljenca od 43-125 z izravnavo in utrjevanjem</t>
  </si>
  <si>
    <t>POSTAVITEV GABIONOV</t>
  </si>
  <si>
    <r>
      <t xml:space="preserve">GABIONI 1m×1m×2m z polnilom od 42mm do 125mm; certificirani proizvodnji v skladu s standardom SIST EN 1090; z vsemi ojačitvami in kljukami za dvigovanje. Gabionska košara mora biti izdelana iz palične AlZn mreže, žica debeljine 5,5mm. Odprtine gabiona 50×194mm. 
</t>
    </r>
    <r>
      <rPr>
        <sz val="10"/>
        <rFont val="Calibri"/>
        <family val="2"/>
        <charset val="238"/>
      </rPr>
      <t xml:space="preserve">Nabava, transport in montaža gabioniv na mesto vgradnje profil 9 in profil 10. Zlaganje spodnje vrste "počez" (2m linija v smeri brežine in zgornje vrste gabionov v drugo smer). Skupna višina 2m. Predivdena masa praznega gabiona 71kg in polnega gabiona z navedeno frakcijo 2971kg. </t>
    </r>
  </si>
  <si>
    <t xml:space="preserve">Končna ureditev okoli trase gabionov. Strojno laniranje in škarpiranje materiala (zemlje) in zatravitev.  </t>
  </si>
  <si>
    <t xml:space="preserve">SKUPAJ SKLOP 3:  POSTAVITEV ZIDU (PREPREKE) Z GABIONI </t>
  </si>
  <si>
    <t>SKLOP 4:  TUJE STORITVE</t>
  </si>
  <si>
    <t>7.</t>
  </si>
  <si>
    <t>Testiranje sider (celoviti napenjalni preizkus )</t>
  </si>
  <si>
    <t>8.</t>
  </si>
  <si>
    <t>Odvzem vzorcev cementne suspenzije, enoosna tlačna trdnost in upogibna trdnost (standardne prizme; 1 kos = 3 prizme).</t>
  </si>
  <si>
    <t xml:space="preserve"> / </t>
  </si>
  <si>
    <r>
      <t>Tehnološko varnostni elaborat</t>
    </r>
    <r>
      <rPr>
        <b/>
        <sz val="10"/>
        <rFont val="Calibri"/>
        <family val="2"/>
        <charset val="238"/>
      </rPr>
      <t xml:space="preserve"> (v ceni del izvajalca)</t>
    </r>
  </si>
  <si>
    <r>
      <t>Tehnološko ekonomski elaborat in analiza cene</t>
    </r>
    <r>
      <rPr>
        <b/>
        <sz val="10"/>
        <rFont val="Calibri"/>
        <family val="2"/>
        <charset val="238"/>
      </rPr>
      <t xml:space="preserve"> (v ceni del izvajalca)</t>
    </r>
  </si>
  <si>
    <t xml:space="preserve">Dobava in postavitev opozorilnih tabel (pozor padanje kamenja) </t>
  </si>
  <si>
    <t>9.</t>
  </si>
  <si>
    <t>10.</t>
  </si>
  <si>
    <t>11.</t>
  </si>
  <si>
    <t>12.</t>
  </si>
  <si>
    <t xml:space="preserve">Strojno pometanje ceste in ureditev bankin na celotnem odseku izvedbe del. </t>
  </si>
  <si>
    <t>SKUPAJ SKLOP 5:  TUJE STORITVE</t>
  </si>
  <si>
    <t xml:space="preserve">dni </t>
  </si>
  <si>
    <t>SKLOP 2:  VGRADNJA TEŽKE MREŽE PO POBOČJU IN TIHO MINIRANJE</t>
  </si>
  <si>
    <t>Tiho miniranje ali miniranje skamlne gmote do 10m3/kom. Izvedba tihega miniranja velikih balvanov - samic, ki so potencialno nevarni.         
Klasično miniranje ni dovoljeni. Ročno alpinistično vrtanje vrtin in vlivanje sredstva  za rušenje. Velikost, globino in razporeditev vrtin določi proejetant glede na vrsto hribine, lego rušečega materiala, in želeni način porušitve. Vlivanje v navpične luknje s primernim zaporednim vrtanjem,        
globino ter naklonom vrtin. Predvidena poraba materaial je 15kg/m3 skale.        
V ceni je ekipa treh alpinistov, delovodja, inženir geotehnologije in rudarstva in vrtanje ter material za tiho miniranje. Premer vrtnie 30mm in 1,3kg/m1 neeksplozivnega materiala.    Ocenjena količina = 3 dni = 1.450,00   €/dan +       
Neeksplozivno stredstvo ua tiho miniranje. Dobava in vgradnja. Izvedba v prisotnosti proejktanta in nadzora.   Ocenjena količina 160 kg  = 15,00   €/kg. V ceni je odstranitev materaila v dolino in odvoz na stalno deponijo. Predvidoma cca 15m3.</t>
  </si>
  <si>
    <t>SKUPAJ SKLOP 2:  VGRADNJA TEŽKE MREŽE PO POBOČJU IN TIHO MINIRANJE</t>
  </si>
  <si>
    <t>POSTAVITEV PODAJNO LOVILNIH SISTEMOV PLO-1</t>
  </si>
  <si>
    <t>VGRADNJA TEŽKE MREŽE PO POBOČJU IN TIHO MINIRANJE</t>
  </si>
  <si>
    <t xml:space="preserve">POSTAVITEV ZIDU (PREPREKE) Z GABIONI </t>
  </si>
  <si>
    <t>POSTAVITEV PLO -1</t>
  </si>
  <si>
    <r>
      <t xml:space="preserve">PODAJNO LOVILNA OGRAJA  - ETA certificirane lovilne ograje višine  5 m, dolžine166 m , ENERGIJA 1.000 kJ
</t>
    </r>
    <r>
      <rPr>
        <sz val="10"/>
        <color theme="1"/>
        <rFont val="Calibri"/>
        <family val="2"/>
        <charset val="238"/>
      </rPr>
      <t>Nabava, transport in montaža varovalne podajne lovilne ograje z nominalno višino h = 5 m - višina merjena na sredini vsakega polja sistema. Sidranje s sidri, posredovanimi s strani izdelovalca sistema, predvidene dolžine 3-5 m. 
Vsi vgrajeni materiali morajo biti proizvedeni v skladu z nacionalnim oziroma evropskim tehničnim soglasjem (STS ali ETA) in preskušani po ETAG 027 s pridobljeno oznako CE, kategorija A.  Pred izvedbo mora izvajalec del predložiti vso dokumentacijo naročniku in/ali inženirju v skladu z nacionalno in EU tehnično regulativo.  Alpinistična ročna izvedba del. Sidra GW vroče cinkana!</t>
    </r>
  </si>
  <si>
    <r>
      <t xml:space="preserve">PODAJNO LOVILNA OGRAJA  - ETA certificirane lovilne ograje višine  4 m, dolžine 119 m , ENERGIJA 1000 kJ
</t>
    </r>
    <r>
      <rPr>
        <sz val="10"/>
        <color theme="1"/>
        <rFont val="Calibri"/>
        <family val="2"/>
        <charset val="238"/>
      </rPr>
      <t>Nabava, transport in montaža varovalne podajne lovilne ograje z nominalno višino h = 4 m - višina merjena na sredini vsakega polja sistema. Sidranje s sidri, posredovanimi s strani izdelovalca sistema, predvidene dolžine 3 m. 
Za vse vgrajene materiala je predložiti Izjavo proizvajalca o lastnostih zahtevanih s projektom. Pred izvedbo mora izvajalec del predložiti vso dokumentacijo naročniku in/ali inženirju v skladu z nacionalno in EU tehnično regulativo. Alpinistična ročna izvedba. Sidra GW vroče cinkana!</t>
    </r>
  </si>
  <si>
    <t>POSTAVITEV PLO-2</t>
  </si>
  <si>
    <t>POSTAVITEV PLO-3</t>
  </si>
  <si>
    <r>
      <t xml:space="preserve">PODAJNO LOVILNA OGRAJA  - ETA certificirane lovilne ograje višine  3 m, dolžine 104 m , ENERGIJA 500 kJ
</t>
    </r>
    <r>
      <rPr>
        <sz val="10"/>
        <color theme="1"/>
        <rFont val="Calibri"/>
        <family val="2"/>
        <charset val="238"/>
      </rPr>
      <t>Nabava, transport in montaža varovalne podajne lovilne ograje z nominalno višino h = 3 m - višina merjena na sredini vsakega polja sistema. Sidranje s sidri, posredovanimi s strani izdelovalca sistema, predvidene dolžine 3 m. 
Za vse vgrajene materiala je predložiti Izjavo proizvajalca o lastnostih zahtevanih s projektom. Pred izvedbo mora izvajalec del predložiti vso dokumentacijo naročniku in/ali inženirju v skladu z nacionalno in EU tehnično regulativo. Alpinistična ročna izvedba. Sidra GW vroče cinkana!</t>
    </r>
  </si>
  <si>
    <t>Dobava in montaža dodatnega nosilnega stebra sistema 500 kJ višine ograje  3 m, vključno s sidranjem</t>
  </si>
  <si>
    <t>POPUST</t>
  </si>
  <si>
    <t>SKUPAJ S POSPUSTOM</t>
  </si>
  <si>
    <r>
      <t xml:space="preserve">Dobava in montaža dodatnega nosilnega stebra sistema 1000 kJ višine ograje  </t>
    </r>
    <r>
      <rPr>
        <strike/>
        <sz val="10"/>
        <color rgb="FFFF0000"/>
        <rFont val="Calibri"/>
        <family val="2"/>
        <charset val="238"/>
      </rPr>
      <t>5</t>
    </r>
    <r>
      <rPr>
        <sz val="10"/>
        <color rgb="FFFF0000"/>
        <rFont val="Calibri"/>
        <family val="2"/>
        <charset val="238"/>
      </rPr>
      <t xml:space="preserve">  4</t>
    </r>
    <r>
      <rPr>
        <sz val="10"/>
        <rFont val="Calibri"/>
        <family val="2"/>
        <charset val="238"/>
      </rPr>
      <t xml:space="preserve"> m, vključno s sidranjem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</si>
</sst>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 &quot;€&quot;"/>
  </numFmts>
  <fonts count="17" x14ac:knownFonts="1">
    <font>
      <sz val="11"/>
      <color theme="1"/>
      <name val="Calibri"/>
      <family val="2"/>
      <charset val="238"/>
    </font>
    <font>
      <b/>
      <sz val="12"/>
      <name val="Arial"/>
      <family val="2"/>
      <charset val="238"/>
    </font>
    <font>
      <b/>
      <sz val="11"/>
      <name val="Arial"/>
      <family val="2"/>
      <charset val="238"/>
    </font>
    <font>
      <sz val="11"/>
      <name val="Arial"/>
      <family val="2"/>
      <charset val="238"/>
    </font>
    <font>
      <sz val="10"/>
      <name val="Arial"/>
      <family val="2"/>
      <charset val="238"/>
    </font>
    <font>
      <sz val="10"/>
      <name val="Calibri"/>
      <family val="2"/>
      <charset val="238"/>
    </font>
    <font>
      <b/>
      <sz val="10"/>
      <name val="Calibri"/>
      <family val="2"/>
      <charset val="238"/>
    </font>
    <font>
      <sz val="10"/>
      <name val="Arial CE"/>
      <charset val="238"/>
    </font>
    <font>
      <sz val="11"/>
      <color rgb="FFFF0000"/>
      <name val="Calibri"/>
      <family val="2"/>
      <charset val="238"/>
    </font>
    <font>
      <sz val="10"/>
      <name val="Calibri"/>
      <family val="2"/>
    </font>
    <font>
      <b/>
      <sz val="11"/>
      <color theme="1"/>
      <name val="Calibri"/>
      <family val="2"/>
      <charset val="238"/>
    </font>
    <font>
      <sz val="8"/>
      <name val="Calibri"/>
      <family val="2"/>
      <charset val="238"/>
    </font>
    <font>
      <b/>
      <sz val="11"/>
      <color theme="1"/>
      <name val="Arial"/>
      <family val="2"/>
      <charset val="238"/>
    </font>
    <font>
      <b/>
      <sz val="10"/>
      <color theme="1"/>
      <name val="Calibri"/>
      <family val="2"/>
      <charset val="238"/>
    </font>
    <font>
      <sz val="10"/>
      <color theme="1"/>
      <name val="Calibri"/>
      <family val="2"/>
      <charset val="238"/>
    </font>
    <font>
      <sz val="10"/>
      <color rgb="FFFF0000"/>
      <name val="Calibri"/>
      <family val="2"/>
      <charset val="238"/>
    </font>
    <font>
      <strike/>
      <sz val="10"/>
      <color rgb="FFFF0000"/>
      <name val="Calibri"/>
      <family val="2"/>
      <charset val="238"/>
    </font>
  </fonts>
  <fills count="4">
    <fill>
      <patternFill patternType="none"/>
    </fill>
    <fill>
      <patternFill patternType="gray125"/>
    </fill>
    <fill>
      <patternFill patternType="solid">
        <fgColor theme="0"/>
        <bgColor indexed="64"/>
      </patternFill>
    </fill>
    <fill>
      <patternFill patternType="solid">
        <fgColor theme="7" tint="0.39997558519241921"/>
        <bgColor indexed="64"/>
      </patternFill>
    </fill>
  </fills>
  <borders count="1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double">
        <color auto="1"/>
      </left>
      <right style="double">
        <color auto="1"/>
      </right>
      <top style="double">
        <color auto="1"/>
      </top>
      <bottom style="double">
        <color auto="1"/>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s>
  <cellStyleXfs count="2">
    <xf numFmtId="0" fontId="0" fillId="0" borderId="0"/>
    <xf numFmtId="0" fontId="7" fillId="0" borderId="0"/>
  </cellStyleXfs>
  <cellXfs count="90">
    <xf numFmtId="0" fontId="0" fillId="0" borderId="0" xfId="0"/>
    <xf numFmtId="0" fontId="1" fillId="0" borderId="0" xfId="0" applyFont="1" applyProtection="1"/>
    <xf numFmtId="165" fontId="0" fillId="0" borderId="0" xfId="0" applyNumberFormat="1" applyAlignment="1" applyProtection="1">
      <alignment horizontal="center"/>
    </xf>
    <xf numFmtId="0" fontId="2" fillId="0" borderId="2" xfId="0" applyFont="1" applyBorder="1" applyAlignment="1" applyProtection="1">
      <alignment horizontal="center" vertical="center"/>
    </xf>
    <xf numFmtId="0" fontId="2" fillId="0" borderId="2" xfId="0" applyFont="1" applyBorder="1" applyAlignment="1" applyProtection="1">
      <alignment horizontal="left" vertical="center"/>
    </xf>
    <xf numFmtId="0" fontId="3" fillId="0" borderId="3" xfId="0" applyFont="1" applyBorder="1" applyAlignment="1" applyProtection="1">
      <alignment horizontal="center"/>
    </xf>
    <xf numFmtId="0" fontId="3" fillId="0" borderId="3" xfId="0" applyFont="1" applyBorder="1" applyProtection="1"/>
    <xf numFmtId="165" fontId="3" fillId="0" borderId="3" xfId="0" applyNumberFormat="1" applyFont="1" applyBorder="1" applyAlignment="1" applyProtection="1">
      <alignment horizontal="right"/>
    </xf>
    <xf numFmtId="0" fontId="2" fillId="0" borderId="1" xfId="0" applyFont="1" applyBorder="1" applyAlignment="1" applyProtection="1">
      <alignment vertical="center" wrapText="1"/>
    </xf>
    <xf numFmtId="0" fontId="4" fillId="0" borderId="7" xfId="0" applyFont="1" applyFill="1" applyBorder="1" applyAlignment="1" applyProtection="1">
      <alignment horizontal="center"/>
    </xf>
    <xf numFmtId="0" fontId="4" fillId="0" borderId="8" xfId="0" applyFont="1" applyFill="1" applyBorder="1" applyAlignment="1" applyProtection="1">
      <alignment horizontal="center"/>
    </xf>
    <xf numFmtId="4" fontId="4" fillId="0" borderId="8" xfId="0" applyNumberFormat="1" applyFont="1" applyFill="1" applyBorder="1" applyAlignment="1" applyProtection="1">
      <alignment horizontal="center"/>
    </xf>
    <xf numFmtId="2" fontId="4" fillId="0" borderId="8" xfId="0" applyNumberFormat="1" applyFont="1" applyFill="1" applyBorder="1" applyAlignment="1" applyProtection="1">
      <alignment horizontal="center"/>
    </xf>
    <xf numFmtId="49" fontId="5" fillId="0" borderId="2" xfId="0" applyNumberFormat="1" applyFont="1" applyBorder="1" applyAlignment="1">
      <alignment horizontal="left" vertical="center" wrapText="1"/>
    </xf>
    <xf numFmtId="2" fontId="4" fillId="0" borderId="0" xfId="0" applyNumberFormat="1" applyFont="1" applyFill="1" applyBorder="1" applyAlignment="1" applyProtection="1">
      <alignment horizontal="center"/>
    </xf>
    <xf numFmtId="0" fontId="1" fillId="0" borderId="0" xfId="0" applyFont="1" applyAlignment="1" applyProtection="1"/>
    <xf numFmtId="0" fontId="6" fillId="0" borderId="6" xfId="0" applyFont="1" applyBorder="1" applyAlignment="1">
      <alignment horizontal="justify" vertical="top" wrapText="1"/>
    </xf>
    <xf numFmtId="0" fontId="5" fillId="0" borderId="9" xfId="0" applyFont="1" applyBorder="1" applyAlignment="1">
      <alignment horizontal="justify" vertical="top" wrapText="1"/>
    </xf>
    <xf numFmtId="49" fontId="5" fillId="0" borderId="2" xfId="0" applyNumberFormat="1" applyFont="1" applyFill="1" applyBorder="1" applyAlignment="1">
      <alignment horizontal="center" vertical="center" wrapText="1"/>
    </xf>
    <xf numFmtId="0" fontId="3" fillId="0" borderId="4" xfId="0" applyFont="1" applyBorder="1" applyProtection="1"/>
    <xf numFmtId="0" fontId="4" fillId="0" borderId="10" xfId="0" applyFont="1" applyFill="1" applyBorder="1" applyAlignment="1" applyProtection="1">
      <alignment horizontal="center"/>
    </xf>
    <xf numFmtId="0" fontId="2" fillId="0" borderId="1" xfId="0" applyFont="1" applyBorder="1" applyAlignment="1" applyProtection="1">
      <alignment vertical="center"/>
    </xf>
    <xf numFmtId="165" fontId="3" fillId="0" borderId="2" xfId="0" applyNumberFormat="1" applyFont="1" applyBorder="1" applyAlignment="1" applyProtection="1">
      <alignment horizontal="right" vertical="center"/>
    </xf>
    <xf numFmtId="0" fontId="2" fillId="0" borderId="1" xfId="0" applyFont="1" applyBorder="1" applyAlignment="1" applyProtection="1">
      <alignment horizontal="center" vertical="center"/>
    </xf>
    <xf numFmtId="0" fontId="0" fillId="0" borderId="2" xfId="0" applyBorder="1"/>
    <xf numFmtId="0" fontId="0" fillId="0" borderId="0" xfId="0"/>
    <xf numFmtId="0" fontId="0" fillId="0" borderId="0" xfId="0" applyProtection="1"/>
    <xf numFmtId="0" fontId="3" fillId="0" borderId="2" xfId="0" applyFont="1" applyBorder="1" applyAlignment="1" applyProtection="1">
      <alignment horizontal="center" vertical="center"/>
    </xf>
    <xf numFmtId="0" fontId="3" fillId="0" borderId="2" xfId="0" applyFont="1" applyBorder="1" applyAlignment="1" applyProtection="1">
      <alignment horizontal="left" vertical="center"/>
    </xf>
    <xf numFmtId="0" fontId="3" fillId="0" borderId="0" xfId="0" applyFont="1" applyAlignment="1" applyProtection="1">
      <alignment horizontal="center"/>
    </xf>
    <xf numFmtId="0" fontId="3" fillId="0" borderId="0" xfId="0" applyFont="1" applyProtection="1"/>
    <xf numFmtId="165" fontId="3" fillId="0" borderId="0" xfId="0" applyNumberFormat="1" applyFont="1" applyAlignment="1" applyProtection="1">
      <alignment horizontal="right"/>
    </xf>
    <xf numFmtId="0" fontId="2" fillId="0" borderId="4" xfId="0" applyFont="1" applyFill="1" applyBorder="1" applyAlignment="1" applyProtection="1">
      <alignment vertical="center"/>
    </xf>
    <xf numFmtId="0" fontId="3" fillId="0" borderId="4" xfId="0" applyFont="1" applyBorder="1" applyAlignment="1" applyProtection="1"/>
    <xf numFmtId="0" fontId="3" fillId="0" borderId="4" xfId="0" applyFont="1" applyBorder="1" applyAlignment="1" applyProtection="1">
      <alignment horizontal="right"/>
    </xf>
    <xf numFmtId="0" fontId="2" fillId="0" borderId="1" xfId="0" applyFont="1" applyBorder="1" applyAlignment="1" applyProtection="1">
      <alignment horizontal="left" vertical="center"/>
    </xf>
    <xf numFmtId="0" fontId="2" fillId="0" borderId="5" xfId="0" applyFont="1" applyBorder="1" applyAlignment="1" applyProtection="1">
      <alignment horizontal="right" vertical="center"/>
    </xf>
    <xf numFmtId="0" fontId="2" fillId="0" borderId="6" xfId="0" applyFont="1" applyBorder="1" applyAlignment="1" applyProtection="1">
      <alignment horizontal="center" vertical="center"/>
    </xf>
    <xf numFmtId="0" fontId="2" fillId="0" borderId="6" xfId="0" applyFont="1" applyBorder="1" applyAlignment="1" applyProtection="1">
      <alignment horizontal="left" vertical="center"/>
    </xf>
    <xf numFmtId="0" fontId="2" fillId="0" borderId="0" xfId="0" applyFont="1" applyBorder="1" applyAlignment="1" applyProtection="1">
      <alignment horizontal="left" vertical="center"/>
    </xf>
    <xf numFmtId="49" fontId="5" fillId="0" borderId="2" xfId="0" applyNumberFormat="1" applyFont="1" applyBorder="1" applyAlignment="1">
      <alignment horizontal="center" vertical="center" wrapText="1"/>
    </xf>
    <xf numFmtId="165" fontId="0" fillId="0" borderId="0" xfId="0" applyNumberFormat="1"/>
    <xf numFmtId="0" fontId="5" fillId="0" borderId="2" xfId="0" applyNumberFormat="1" applyFont="1" applyBorder="1" applyAlignment="1">
      <alignment horizontal="center" vertical="center" wrapText="1"/>
    </xf>
    <xf numFmtId="0" fontId="2" fillId="0" borderId="1" xfId="0" applyFont="1" applyBorder="1" applyAlignment="1" applyProtection="1">
      <alignment horizontal="right" vertical="center"/>
    </xf>
    <xf numFmtId="9" fontId="3" fillId="0" borderId="2" xfId="0" applyNumberFormat="1" applyFont="1" applyBorder="1" applyAlignment="1" applyProtection="1">
      <alignment horizontal="right" vertical="center"/>
    </xf>
    <xf numFmtId="0" fontId="8" fillId="0" borderId="0" xfId="0" applyFont="1"/>
    <xf numFmtId="0" fontId="0" fillId="0" borderId="2" xfId="0" applyBorder="1" applyProtection="1"/>
    <xf numFmtId="0" fontId="9" fillId="0" borderId="13" xfId="0" applyFont="1" applyBorder="1" applyAlignment="1">
      <alignment horizontal="justify" vertical="top" wrapText="1"/>
    </xf>
    <xf numFmtId="164" fontId="5" fillId="0" borderId="2" xfId="0" applyNumberFormat="1" applyFont="1" applyBorder="1" applyAlignment="1">
      <alignment horizontal="center" vertical="center" wrapText="1"/>
    </xf>
    <xf numFmtId="164" fontId="3" fillId="0" borderId="3" xfId="0" applyNumberFormat="1" applyFont="1" applyBorder="1" applyAlignment="1" applyProtection="1">
      <alignment horizontal="right"/>
    </xf>
    <xf numFmtId="164" fontId="0" fillId="0" borderId="0" xfId="0" applyNumberFormat="1"/>
    <xf numFmtId="164" fontId="2" fillId="0" borderId="5" xfId="0" applyNumberFormat="1" applyFont="1" applyBorder="1" applyAlignment="1" applyProtection="1">
      <alignment horizontal="right" vertical="center"/>
    </xf>
    <xf numFmtId="164" fontId="3" fillId="0" borderId="2" xfId="0" applyNumberFormat="1" applyFont="1" applyBorder="1" applyAlignment="1" applyProtection="1">
      <alignment horizontal="right" vertical="center"/>
    </xf>
    <xf numFmtId="164" fontId="2" fillId="0" borderId="6" xfId="0" applyNumberFormat="1" applyFont="1" applyBorder="1" applyAlignment="1" applyProtection="1">
      <alignment horizontal="left" vertical="center"/>
    </xf>
    <xf numFmtId="0" fontId="0" fillId="0" borderId="15" xfId="0" applyBorder="1"/>
    <xf numFmtId="0" fontId="2" fillId="0" borderId="15" xfId="0" applyFont="1" applyFill="1" applyBorder="1" applyAlignment="1" applyProtection="1">
      <alignment horizontal="right" vertical="center"/>
    </xf>
    <xf numFmtId="164" fontId="3" fillId="0" borderId="2" xfId="0" applyNumberFormat="1" applyFont="1" applyFill="1" applyBorder="1" applyAlignment="1" applyProtection="1">
      <alignment horizontal="right" vertical="center"/>
    </xf>
    <xf numFmtId="164" fontId="3" fillId="2" borderId="2" xfId="0" applyNumberFormat="1" applyFont="1" applyFill="1" applyBorder="1" applyAlignment="1" applyProtection="1">
      <alignment horizontal="right" vertical="center"/>
    </xf>
    <xf numFmtId="164" fontId="2" fillId="0" borderId="2" xfId="0" applyNumberFormat="1" applyFont="1" applyBorder="1" applyAlignment="1" applyProtection="1">
      <alignment horizontal="right" vertical="center"/>
    </xf>
    <xf numFmtId="164" fontId="3" fillId="0" borderId="0" xfId="0" applyNumberFormat="1" applyFont="1" applyAlignment="1" applyProtection="1">
      <alignment horizontal="right"/>
    </xf>
    <xf numFmtId="164" fontId="10" fillId="0" borderId="15" xfId="0" applyNumberFormat="1" applyFont="1" applyBorder="1"/>
    <xf numFmtId="49" fontId="5" fillId="0" borderId="13"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17" xfId="0" applyFont="1" applyBorder="1" applyAlignment="1">
      <alignment horizontal="justify" vertical="top" wrapText="1"/>
    </xf>
    <xf numFmtId="0" fontId="2" fillId="0" borderId="12" xfId="0" applyFont="1" applyBorder="1" applyAlignment="1" applyProtection="1">
      <alignment horizontal="center" vertical="center"/>
    </xf>
    <xf numFmtId="164" fontId="5" fillId="0" borderId="5" xfId="0" applyNumberFormat="1" applyFont="1" applyBorder="1" applyAlignment="1">
      <alignment horizontal="center" vertical="center" wrapText="1"/>
    </xf>
    <xf numFmtId="0" fontId="4" fillId="0" borderId="2" xfId="0" applyFont="1" applyFill="1" applyBorder="1" applyAlignment="1" applyProtection="1">
      <alignment horizontal="center"/>
    </xf>
    <xf numFmtId="4" fontId="4" fillId="0" borderId="2" xfId="0" applyNumberFormat="1" applyFont="1" applyFill="1" applyBorder="1" applyAlignment="1" applyProtection="1">
      <alignment horizontal="center"/>
    </xf>
    <xf numFmtId="2" fontId="4" fillId="0" borderId="2" xfId="0" applyNumberFormat="1" applyFont="1" applyFill="1" applyBorder="1" applyAlignment="1" applyProtection="1">
      <alignment horizontal="center"/>
    </xf>
    <xf numFmtId="0" fontId="2" fillId="0" borderId="8" xfId="0" applyFont="1" applyBorder="1" applyAlignment="1" applyProtection="1">
      <alignment horizontal="center" vertical="center"/>
    </xf>
    <xf numFmtId="0" fontId="2" fillId="0" borderId="18" xfId="0" applyFont="1" applyBorder="1" applyAlignment="1" applyProtection="1">
      <alignment vertical="center"/>
    </xf>
    <xf numFmtId="0" fontId="3" fillId="0" borderId="8" xfId="0" applyFont="1" applyBorder="1" applyAlignment="1" applyProtection="1">
      <alignment horizontal="left" vertical="center"/>
    </xf>
    <xf numFmtId="165" fontId="3" fillId="0" borderId="8" xfId="0" applyNumberFormat="1" applyFont="1" applyBorder="1" applyAlignment="1" applyProtection="1">
      <alignment horizontal="right" vertical="center"/>
    </xf>
    <xf numFmtId="0" fontId="9" fillId="0" borderId="5" xfId="0" applyFont="1" applyBorder="1" applyAlignment="1">
      <alignment horizontal="justify" vertical="top" wrapText="1"/>
    </xf>
    <xf numFmtId="0" fontId="12" fillId="0" borderId="1" xfId="0" applyFont="1" applyBorder="1" applyAlignment="1" applyProtection="1">
      <alignment vertical="center"/>
    </xf>
    <xf numFmtId="0" fontId="13" fillId="0" borderId="6" xfId="0" applyFont="1" applyBorder="1" applyAlignment="1">
      <alignment horizontal="justify" vertical="top" wrapText="1"/>
    </xf>
    <xf numFmtId="0" fontId="13" fillId="0" borderId="6" xfId="0" applyFont="1" applyFill="1" applyBorder="1" applyAlignment="1">
      <alignment horizontal="justify" vertical="top" wrapText="1"/>
    </xf>
    <xf numFmtId="0" fontId="13" fillId="0" borderId="16" xfId="0" applyFont="1" applyFill="1" applyBorder="1" applyAlignment="1">
      <alignment horizontal="justify" vertical="top" wrapText="1"/>
    </xf>
    <xf numFmtId="164" fontId="2" fillId="0" borderId="6" xfId="0" applyNumberFormat="1" applyFont="1" applyBorder="1" applyAlignment="1" applyProtection="1">
      <alignment horizontal="right" vertical="center"/>
    </xf>
    <xf numFmtId="165" fontId="5" fillId="0" borderId="2" xfId="0" applyNumberFormat="1" applyFont="1" applyBorder="1" applyAlignment="1" applyProtection="1">
      <alignment horizontal="center" vertical="center" wrapText="1"/>
      <protection locked="0"/>
    </xf>
    <xf numFmtId="0" fontId="0" fillId="0" borderId="0" xfId="0" applyProtection="1">
      <protection locked="0"/>
    </xf>
    <xf numFmtId="165" fontId="3" fillId="0" borderId="3" xfId="0" applyNumberFormat="1" applyFont="1" applyBorder="1" applyAlignment="1" applyProtection="1">
      <alignment horizontal="right"/>
      <protection locked="0"/>
    </xf>
    <xf numFmtId="10" fontId="2" fillId="3" borderId="2" xfId="0" applyNumberFormat="1" applyFont="1" applyFill="1" applyBorder="1" applyAlignment="1" applyProtection="1">
      <alignment horizontal="left" vertical="center"/>
      <protection locked="0"/>
    </xf>
    <xf numFmtId="0" fontId="15" fillId="0" borderId="2" xfId="0" applyNumberFormat="1" applyFont="1" applyBorder="1" applyAlignment="1">
      <alignment horizontal="center" vertical="center" wrapText="1"/>
    </xf>
    <xf numFmtId="0" fontId="1" fillId="0" borderId="0" xfId="0" applyFont="1" applyAlignment="1" applyProtection="1">
      <alignment horizontal="center"/>
    </xf>
    <xf numFmtId="0" fontId="1" fillId="0" borderId="0" xfId="0" applyFont="1" applyAlignment="1" applyProtection="1">
      <alignment horizontal="center" wrapText="1"/>
    </xf>
    <xf numFmtId="0" fontId="1" fillId="0" borderId="0" xfId="0" applyFont="1" applyAlignment="1" applyProtection="1">
      <alignment horizontal="left" wrapText="1"/>
    </xf>
    <xf numFmtId="49" fontId="5" fillId="0" borderId="1" xfId="0" applyNumberFormat="1" applyFont="1" applyFill="1" applyBorder="1" applyAlignment="1">
      <alignment horizontal="left" vertical="center" wrapText="1"/>
    </xf>
    <xf numFmtId="49" fontId="5" fillId="0" borderId="11" xfId="0" applyNumberFormat="1" applyFont="1" applyFill="1" applyBorder="1" applyAlignment="1">
      <alignment horizontal="left" vertical="center" wrapText="1"/>
    </xf>
    <xf numFmtId="49" fontId="5" fillId="0" borderId="14" xfId="0" applyNumberFormat="1" applyFont="1" applyFill="1" applyBorder="1" applyAlignment="1">
      <alignment horizontal="left" vertical="center" wrapText="1"/>
    </xf>
  </cellXfs>
  <cellStyles count="2">
    <cellStyle name="Navadno" xfId="0" builtinId="0"/>
    <cellStyle name="Navadno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20"/>
  <sheetViews>
    <sheetView zoomScaleNormal="100" workbookViewId="0">
      <selection activeCell="D7" sqref="D7"/>
    </sheetView>
  </sheetViews>
  <sheetFormatPr defaultRowHeight="15" x14ac:dyDescent="0.25"/>
  <cols>
    <col min="1" max="1" width="16.85546875" style="25" customWidth="1"/>
    <col min="2" max="2" width="58.85546875" style="25" customWidth="1"/>
    <col min="3" max="3" width="17.7109375" style="25" customWidth="1"/>
    <col min="4" max="4" width="28.28515625" style="25" customWidth="1"/>
    <col min="5" max="5" width="1.7109375" style="25"/>
    <col min="6" max="6" width="2" style="25" bestFit="1" customWidth="1"/>
    <col min="7" max="7" width="11.7109375" style="25" bestFit="1" customWidth="1"/>
    <col min="8" max="8" width="14.7109375" style="25" customWidth="1"/>
    <col min="9" max="11" width="12.7109375" style="25" bestFit="1" customWidth="1"/>
    <col min="12" max="16384" width="9.140625" style="25"/>
  </cols>
  <sheetData>
    <row r="2" spans="1:4" ht="30.6" customHeight="1" x14ac:dyDescent="0.25">
      <c r="A2" s="85" t="s">
        <v>62</v>
      </c>
      <c r="B2" s="85"/>
      <c r="C2" s="85"/>
      <c r="D2" s="85"/>
    </row>
    <row r="3" spans="1:4" ht="15.75" x14ac:dyDescent="0.25">
      <c r="A3" s="1"/>
      <c r="B3" s="26"/>
      <c r="C3" s="26"/>
      <c r="D3" s="2"/>
    </row>
    <row r="4" spans="1:4" ht="15.75" x14ac:dyDescent="0.25">
      <c r="A4" s="84" t="s">
        <v>0</v>
      </c>
      <c r="B4" s="84"/>
      <c r="C4" s="84"/>
      <c r="D4" s="84"/>
    </row>
    <row r="5" spans="1:4" x14ac:dyDescent="0.25">
      <c r="A5" s="26"/>
      <c r="B5" s="26"/>
      <c r="C5" s="26"/>
      <c r="D5" s="2"/>
    </row>
    <row r="6" spans="1:4" x14ac:dyDescent="0.25">
      <c r="A6" s="21" t="s">
        <v>4</v>
      </c>
      <c r="B6" s="21" t="s">
        <v>5</v>
      </c>
      <c r="C6" s="28"/>
      <c r="D6" s="56">
        <f>PODROBNO!G20</f>
        <v>0</v>
      </c>
    </row>
    <row r="7" spans="1:4" x14ac:dyDescent="0.25">
      <c r="A7" s="21" t="s">
        <v>6</v>
      </c>
      <c r="B7" s="8" t="s">
        <v>103</v>
      </c>
      <c r="C7" s="28"/>
      <c r="D7" s="52">
        <f>PODROBNO!G47</f>
        <v>0</v>
      </c>
    </row>
    <row r="8" spans="1:4" ht="30" x14ac:dyDescent="0.25">
      <c r="A8" s="21" t="s">
        <v>7</v>
      </c>
      <c r="B8" s="8" t="s">
        <v>104</v>
      </c>
      <c r="C8" s="28"/>
      <c r="D8" s="52">
        <f>PODROBNO!G65</f>
        <v>0</v>
      </c>
    </row>
    <row r="9" spans="1:4" x14ac:dyDescent="0.25">
      <c r="A9" s="21" t="s">
        <v>8</v>
      </c>
      <c r="B9" s="8" t="s">
        <v>105</v>
      </c>
      <c r="C9" s="28"/>
      <c r="D9" s="57">
        <f>PODROBNO!G81</f>
        <v>0</v>
      </c>
    </row>
    <row r="10" spans="1:4" x14ac:dyDescent="0.25">
      <c r="A10" s="21" t="s">
        <v>9</v>
      </c>
      <c r="B10" s="8" t="s">
        <v>10</v>
      </c>
      <c r="C10" s="28"/>
      <c r="D10" s="52">
        <f>PODROBNO!G104</f>
        <v>0</v>
      </c>
    </row>
    <row r="11" spans="1:4" ht="14.25" customHeight="1" x14ac:dyDescent="0.25">
      <c r="A11" s="3"/>
      <c r="B11" s="4" t="s">
        <v>1</v>
      </c>
      <c r="C11" s="4"/>
      <c r="D11" s="58">
        <f>SUM(D6:D10)</f>
        <v>0</v>
      </c>
    </row>
    <row r="12" spans="1:4" ht="14.25" customHeight="1" x14ac:dyDescent="0.25">
      <c r="A12" s="3"/>
      <c r="B12" s="4" t="s">
        <v>113</v>
      </c>
      <c r="C12" s="82"/>
      <c r="D12" s="58">
        <f>-D11*C12</f>
        <v>0</v>
      </c>
    </row>
    <row r="13" spans="1:4" ht="14.25" customHeight="1" thickBot="1" x14ac:dyDescent="0.3">
      <c r="A13" s="37"/>
      <c r="B13" s="38" t="s">
        <v>114</v>
      </c>
      <c r="C13" s="38"/>
      <c r="D13" s="78">
        <f>D11+D12</f>
        <v>0</v>
      </c>
    </row>
    <row r="14" spans="1:4" x14ac:dyDescent="0.25">
      <c r="A14" s="29"/>
      <c r="B14" s="30"/>
      <c r="C14" s="30"/>
      <c r="D14" s="59"/>
    </row>
    <row r="15" spans="1:4" x14ac:dyDescent="0.25">
      <c r="D15" s="50"/>
    </row>
    <row r="16" spans="1:4" ht="15.75" thickBot="1" x14ac:dyDescent="0.3">
      <c r="D16" s="50"/>
    </row>
    <row r="17" spans="2:4" ht="16.5" thickTop="1" thickBot="1" x14ac:dyDescent="0.3">
      <c r="B17" s="55" t="s">
        <v>61</v>
      </c>
      <c r="C17" s="54"/>
      <c r="D17" s="60">
        <f>D13</f>
        <v>0</v>
      </c>
    </row>
    <row r="18" spans="2:4" ht="16.5" thickTop="1" thickBot="1" x14ac:dyDescent="0.3">
      <c r="B18" s="55" t="s">
        <v>59</v>
      </c>
      <c r="C18" s="54"/>
      <c r="D18" s="60">
        <f>D17*0.22</f>
        <v>0</v>
      </c>
    </row>
    <row r="19" spans="2:4" ht="16.5" thickTop="1" thickBot="1" x14ac:dyDescent="0.3">
      <c r="B19" s="55" t="s">
        <v>60</v>
      </c>
      <c r="C19" s="54"/>
      <c r="D19" s="60">
        <f>D18+D17</f>
        <v>0</v>
      </c>
    </row>
    <row r="20" spans="2:4" ht="15.75" thickTop="1" x14ac:dyDescent="0.25"/>
  </sheetData>
  <sheetProtection algorithmName="SHA-512" hashValue="i/yPcVTTwJJ49ypPU12oFH49KqRKulS2sX6+IwOt0i1dPjd9TL4aCqLZrZZaGjktfZ/WOzLThmswtcNpEvADwg==" saltValue="YbrhLJDRvRuL2GTn0eDLfw==" spinCount="100000" sheet="1"/>
  <mergeCells count="2">
    <mergeCell ref="A4:D4"/>
    <mergeCell ref="A2:D2"/>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104"/>
  <sheetViews>
    <sheetView tabSelected="1" view="pageBreakPreview" topLeftCell="A61" zoomScaleNormal="100" zoomScaleSheetLayoutView="100" workbookViewId="0">
      <selection activeCell="C80" sqref="C79:C80"/>
    </sheetView>
  </sheetViews>
  <sheetFormatPr defaultRowHeight="15" x14ac:dyDescent="0.25"/>
  <cols>
    <col min="1" max="1" width="10.28515625" style="25" customWidth="1"/>
    <col min="2" max="2" width="11.140625" style="25" customWidth="1"/>
    <col min="3" max="3" width="60.7109375" style="25" customWidth="1"/>
    <col min="4" max="4" width="7" style="25" customWidth="1"/>
    <col min="5" max="6" width="12.140625" style="25" customWidth="1"/>
    <col min="7" max="7" width="16.85546875" style="25" customWidth="1"/>
    <col min="8" max="16384" width="9.140625" style="25"/>
  </cols>
  <sheetData>
    <row r="2" spans="1:8" ht="15.75" x14ac:dyDescent="0.25">
      <c r="A2" s="85" t="s">
        <v>62</v>
      </c>
      <c r="B2" s="85"/>
      <c r="C2" s="85"/>
      <c r="D2" s="85"/>
      <c r="E2" s="85"/>
      <c r="F2" s="85"/>
      <c r="G2" s="85"/>
      <c r="H2" s="45"/>
    </row>
    <row r="3" spans="1:8" ht="15.75" x14ac:dyDescent="0.25">
      <c r="A3" s="1"/>
      <c r="B3" s="1"/>
      <c r="C3" s="26"/>
      <c r="D3" s="26"/>
      <c r="E3" s="2"/>
    </row>
    <row r="4" spans="1:8" ht="15.75" x14ac:dyDescent="0.25">
      <c r="A4" s="1" t="s">
        <v>26</v>
      </c>
      <c r="B4" s="1"/>
      <c r="C4" s="15"/>
      <c r="D4" s="15"/>
      <c r="E4" s="15"/>
      <c r="F4" s="15"/>
    </row>
    <row r="5" spans="1:8" ht="15.75" x14ac:dyDescent="0.25">
      <c r="A5" s="84"/>
      <c r="B5" s="84"/>
      <c r="C5" s="84"/>
      <c r="D5" s="84"/>
      <c r="E5" s="84"/>
      <c r="G5" s="14"/>
    </row>
    <row r="6" spans="1:8" x14ac:dyDescent="0.25">
      <c r="A6" s="66" t="s">
        <v>13</v>
      </c>
      <c r="B6" s="66"/>
      <c r="C6" s="66" t="s">
        <v>11</v>
      </c>
      <c r="D6" s="66" t="s">
        <v>14</v>
      </c>
      <c r="E6" s="67" t="s">
        <v>12</v>
      </c>
      <c r="F6" s="68" t="s">
        <v>15</v>
      </c>
      <c r="G6" s="68" t="s">
        <v>16</v>
      </c>
    </row>
    <row r="7" spans="1:8" x14ac:dyDescent="0.25">
      <c r="A7" s="23" t="s">
        <v>17</v>
      </c>
      <c r="B7" s="23"/>
      <c r="C7" s="21" t="s">
        <v>5</v>
      </c>
      <c r="D7" s="28"/>
      <c r="E7" s="22"/>
    </row>
    <row r="8" spans="1:8" ht="25.5" x14ac:dyDescent="0.25">
      <c r="A8" s="40">
        <v>1</v>
      </c>
      <c r="B8" s="40"/>
      <c r="C8" s="13" t="s">
        <v>53</v>
      </c>
      <c r="D8" s="40" t="s">
        <v>18</v>
      </c>
      <c r="E8" s="42">
        <v>1</v>
      </c>
      <c r="F8" s="79"/>
      <c r="G8" s="48">
        <f t="shared" ref="G8:G9" si="0">E8*F8</f>
        <v>0</v>
      </c>
      <c r="H8" s="45"/>
    </row>
    <row r="9" spans="1:8" x14ac:dyDescent="0.25">
      <c r="A9" s="42">
        <v>3</v>
      </c>
      <c r="B9" s="42"/>
      <c r="C9" s="13" t="s">
        <v>63</v>
      </c>
      <c r="D9" s="40" t="s">
        <v>22</v>
      </c>
      <c r="E9" s="42">
        <v>1</v>
      </c>
      <c r="F9" s="79"/>
      <c r="G9" s="48">
        <f t="shared" si="0"/>
        <v>0</v>
      </c>
    </row>
    <row r="10" spans="1:8" ht="51" x14ac:dyDescent="0.25">
      <c r="A10" s="40" t="s">
        <v>44</v>
      </c>
      <c r="B10" s="40"/>
      <c r="C10" s="13" t="s">
        <v>64</v>
      </c>
      <c r="D10" s="40" t="s">
        <v>25</v>
      </c>
      <c r="E10" s="42">
        <v>2000</v>
      </c>
      <c r="F10" s="79"/>
      <c r="G10" s="48">
        <f t="shared" ref="G10:G14" si="1">E10*F10</f>
        <v>0</v>
      </c>
    </row>
    <row r="11" spans="1:8" ht="25.5" x14ac:dyDescent="0.25">
      <c r="A11" s="40" t="s">
        <v>49</v>
      </c>
      <c r="B11" s="40"/>
      <c r="C11" s="13" t="s">
        <v>45</v>
      </c>
      <c r="D11" s="40" t="s">
        <v>25</v>
      </c>
      <c r="E11" s="42">
        <v>3500</v>
      </c>
      <c r="F11" s="79"/>
      <c r="G11" s="48">
        <f t="shared" si="1"/>
        <v>0</v>
      </c>
    </row>
    <row r="12" spans="1:8" ht="25.5" x14ac:dyDescent="0.25">
      <c r="A12" s="40" t="s">
        <v>50</v>
      </c>
      <c r="B12" s="40"/>
      <c r="C12" s="13" t="s">
        <v>46</v>
      </c>
      <c r="D12" s="40" t="s">
        <v>18</v>
      </c>
      <c r="E12" s="42">
        <v>50</v>
      </c>
      <c r="F12" s="79"/>
      <c r="G12" s="48">
        <f t="shared" si="1"/>
        <v>0</v>
      </c>
    </row>
    <row r="13" spans="1:8" ht="25.5" x14ac:dyDescent="0.25">
      <c r="A13" s="40" t="s">
        <v>51</v>
      </c>
      <c r="B13" s="40"/>
      <c r="C13" s="13" t="s">
        <v>47</v>
      </c>
      <c r="D13" s="40" t="s">
        <v>18</v>
      </c>
      <c r="E13" s="42">
        <v>10</v>
      </c>
      <c r="F13" s="79"/>
      <c r="G13" s="48">
        <f t="shared" si="1"/>
        <v>0</v>
      </c>
    </row>
    <row r="14" spans="1:8" ht="25.5" x14ac:dyDescent="0.25">
      <c r="A14" s="40" t="s">
        <v>52</v>
      </c>
      <c r="B14" s="40"/>
      <c r="C14" s="13" t="s">
        <v>48</v>
      </c>
      <c r="D14" s="42" t="s">
        <v>18</v>
      </c>
      <c r="E14" s="42">
        <v>5</v>
      </c>
      <c r="F14" s="79"/>
      <c r="G14" s="48">
        <f t="shared" si="1"/>
        <v>0</v>
      </c>
    </row>
    <row r="15" spans="1:8" ht="15.75" thickBot="1" x14ac:dyDescent="0.3">
      <c r="A15" s="5"/>
      <c r="B15" s="5"/>
      <c r="C15" s="6"/>
      <c r="D15" s="6"/>
      <c r="E15" s="7"/>
      <c r="F15" s="7"/>
      <c r="G15" s="7"/>
    </row>
    <row r="16" spans="1:8" x14ac:dyDescent="0.25">
      <c r="A16" s="29"/>
      <c r="B16" s="29"/>
      <c r="C16" s="30"/>
      <c r="D16" s="30"/>
      <c r="E16" s="31"/>
      <c r="F16" s="41"/>
      <c r="G16" s="41"/>
    </row>
    <row r="17" spans="1:7" x14ac:dyDescent="0.25">
      <c r="A17" s="32"/>
      <c r="B17" s="32"/>
      <c r="C17" s="33"/>
      <c r="D17" s="33"/>
      <c r="E17" s="34"/>
      <c r="F17" s="41"/>
      <c r="G17" s="41"/>
    </row>
    <row r="18" spans="1:7" x14ac:dyDescent="0.25">
      <c r="A18" s="35" t="s">
        <v>24</v>
      </c>
      <c r="B18" s="39"/>
      <c r="C18" s="26"/>
      <c r="D18" s="36"/>
      <c r="E18" s="36"/>
      <c r="F18" s="36"/>
      <c r="G18" s="51">
        <f>SUM(G8:G14)</f>
        <v>0</v>
      </c>
    </row>
    <row r="19" spans="1:7" x14ac:dyDescent="0.25">
      <c r="A19" s="27"/>
      <c r="B19" s="27"/>
      <c r="C19" s="28" t="s">
        <v>2</v>
      </c>
      <c r="D19" s="43"/>
      <c r="E19" s="36"/>
      <c r="F19" s="44">
        <v>7.0000000000000007E-2</v>
      </c>
      <c r="G19" s="52">
        <f>+G18*F19</f>
        <v>0</v>
      </c>
    </row>
    <row r="20" spans="1:7" ht="15.75" thickBot="1" x14ac:dyDescent="0.3">
      <c r="A20" s="37"/>
      <c r="B20" s="37"/>
      <c r="C20" s="38" t="s">
        <v>3</v>
      </c>
      <c r="D20" s="38"/>
      <c r="E20" s="38"/>
      <c r="F20" s="38"/>
      <c r="G20" s="53">
        <f>G18+G19</f>
        <v>0</v>
      </c>
    </row>
    <row r="23" spans="1:7" ht="15.75" x14ac:dyDescent="0.25">
      <c r="A23" s="15" t="s">
        <v>65</v>
      </c>
      <c r="B23" s="15"/>
      <c r="C23" s="15"/>
      <c r="D23" s="15"/>
      <c r="E23" s="15"/>
      <c r="F23" s="15"/>
      <c r="G23" s="15"/>
    </row>
    <row r="24" spans="1:7" ht="15.75" x14ac:dyDescent="0.25">
      <c r="A24" s="84"/>
      <c r="B24" s="84"/>
      <c r="C24" s="84"/>
      <c r="D24" s="84"/>
      <c r="E24" s="84"/>
      <c r="G24" s="14"/>
    </row>
    <row r="25" spans="1:7" x14ac:dyDescent="0.25">
      <c r="A25" s="66" t="s">
        <v>13</v>
      </c>
      <c r="B25" s="66"/>
      <c r="C25" s="66" t="s">
        <v>11</v>
      </c>
      <c r="D25" s="66" t="s">
        <v>14</v>
      </c>
      <c r="E25" s="67" t="s">
        <v>12</v>
      </c>
      <c r="F25" s="68" t="s">
        <v>15</v>
      </c>
      <c r="G25" s="68" t="s">
        <v>16</v>
      </c>
    </row>
    <row r="26" spans="1:7" x14ac:dyDescent="0.25">
      <c r="A26" s="23" t="s">
        <v>17</v>
      </c>
      <c r="B26" s="23"/>
      <c r="C26" s="21" t="s">
        <v>27</v>
      </c>
      <c r="D26" s="28"/>
      <c r="E26" s="22"/>
    </row>
    <row r="27" spans="1:7" x14ac:dyDescent="0.25">
      <c r="A27" s="40">
        <v>1</v>
      </c>
      <c r="B27" s="40"/>
      <c r="C27" s="13" t="s">
        <v>28</v>
      </c>
      <c r="D27" s="40" t="s">
        <v>29</v>
      </c>
      <c r="E27" s="42">
        <v>20</v>
      </c>
      <c r="F27" s="79"/>
      <c r="G27" s="48">
        <f>E27*F27</f>
        <v>0</v>
      </c>
    </row>
    <row r="28" spans="1:7" x14ac:dyDescent="0.25">
      <c r="A28" s="42">
        <v>2</v>
      </c>
      <c r="B28" s="42"/>
      <c r="C28" s="13" t="s">
        <v>31</v>
      </c>
      <c r="D28" s="40" t="s">
        <v>30</v>
      </c>
      <c r="E28" s="42">
        <f>166+119</f>
        <v>285</v>
      </c>
      <c r="F28" s="79"/>
      <c r="G28" s="48">
        <f>E28*F28</f>
        <v>0</v>
      </c>
    </row>
    <row r="29" spans="1:7" x14ac:dyDescent="0.25">
      <c r="A29" s="23" t="s">
        <v>32</v>
      </c>
      <c r="B29" s="23"/>
      <c r="C29" s="74" t="s">
        <v>106</v>
      </c>
      <c r="D29" s="28"/>
      <c r="E29" s="22"/>
      <c r="F29" s="80"/>
      <c r="G29" s="50"/>
    </row>
    <row r="30" spans="1:7" ht="153.75" thickBot="1" x14ac:dyDescent="0.3">
      <c r="A30" s="40" t="s">
        <v>33</v>
      </c>
      <c r="B30" s="40"/>
      <c r="C30" s="75" t="s">
        <v>107</v>
      </c>
      <c r="D30" s="40" t="s">
        <v>30</v>
      </c>
      <c r="E30" s="42">
        <v>166</v>
      </c>
      <c r="F30" s="79"/>
      <c r="G30" s="48">
        <f>E30*F30</f>
        <v>0</v>
      </c>
    </row>
    <row r="31" spans="1:7" ht="39" thickBot="1" x14ac:dyDescent="0.3">
      <c r="A31" s="40" t="s">
        <v>35</v>
      </c>
      <c r="B31" s="40"/>
      <c r="C31" s="17" t="s">
        <v>34</v>
      </c>
      <c r="D31" s="40" t="s">
        <v>25</v>
      </c>
      <c r="E31" s="42">
        <v>15</v>
      </c>
      <c r="F31" s="79"/>
      <c r="G31" s="48">
        <f>E31*F31</f>
        <v>0</v>
      </c>
    </row>
    <row r="32" spans="1:7" ht="26.25" thickBot="1" x14ac:dyDescent="0.3">
      <c r="A32" s="40" t="s">
        <v>55</v>
      </c>
      <c r="B32" s="40"/>
      <c r="C32" s="17" t="s">
        <v>54</v>
      </c>
      <c r="D32" s="40" t="s">
        <v>22</v>
      </c>
      <c r="E32" s="42">
        <f>3</f>
        <v>3</v>
      </c>
      <c r="F32" s="79"/>
      <c r="G32" s="48">
        <f>E32*F32</f>
        <v>0</v>
      </c>
    </row>
    <row r="33" spans="1:7" x14ac:dyDescent="0.25">
      <c r="A33" s="23" t="s">
        <v>38</v>
      </c>
      <c r="B33" s="3"/>
      <c r="C33" s="74" t="s">
        <v>109</v>
      </c>
      <c r="D33" s="28"/>
      <c r="E33" s="22"/>
      <c r="F33" s="80"/>
      <c r="G33" s="50"/>
    </row>
    <row r="34" spans="1:7" ht="128.25" thickBot="1" x14ac:dyDescent="0.3">
      <c r="A34" s="40" t="s">
        <v>36</v>
      </c>
      <c r="B34" s="40"/>
      <c r="C34" s="76" t="s">
        <v>108</v>
      </c>
      <c r="D34" s="40" t="s">
        <v>30</v>
      </c>
      <c r="E34" s="42">
        <v>119</v>
      </c>
      <c r="F34" s="79"/>
      <c r="G34" s="48">
        <f>E34*F34</f>
        <v>0</v>
      </c>
    </row>
    <row r="35" spans="1:7" ht="39" thickBot="1" x14ac:dyDescent="0.3">
      <c r="A35" s="40" t="s">
        <v>37</v>
      </c>
      <c r="B35" s="40"/>
      <c r="C35" s="17" t="s">
        <v>34</v>
      </c>
      <c r="D35" s="40" t="s">
        <v>25</v>
      </c>
      <c r="E35" s="42">
        <v>80</v>
      </c>
      <c r="F35" s="79"/>
      <c r="G35" s="48">
        <f>E35*F35</f>
        <v>0</v>
      </c>
    </row>
    <row r="36" spans="1:7" ht="26.25" thickBot="1" x14ac:dyDescent="0.3">
      <c r="A36" s="40" t="s">
        <v>56</v>
      </c>
      <c r="B36" s="40"/>
      <c r="C36" s="17" t="s">
        <v>115</v>
      </c>
      <c r="D36" s="40" t="s">
        <v>22</v>
      </c>
      <c r="E36" s="42">
        <v>2</v>
      </c>
      <c r="F36" s="79"/>
      <c r="G36" s="48">
        <f>E36*F36</f>
        <v>0</v>
      </c>
    </row>
    <row r="37" spans="1:7" x14ac:dyDescent="0.25">
      <c r="A37" s="23" t="s">
        <v>39</v>
      </c>
      <c r="B37" s="3"/>
      <c r="C37" s="21" t="s">
        <v>66</v>
      </c>
      <c r="D37" s="28"/>
      <c r="E37" s="22"/>
      <c r="F37" s="80"/>
      <c r="G37" s="50"/>
    </row>
    <row r="38" spans="1:7" ht="89.25" x14ac:dyDescent="0.25">
      <c r="A38" s="40" t="s">
        <v>21</v>
      </c>
      <c r="B38" s="40"/>
      <c r="C38" s="13" t="s">
        <v>67</v>
      </c>
      <c r="D38" s="18" t="s">
        <v>30</v>
      </c>
      <c r="E38" s="42">
        <v>57</v>
      </c>
      <c r="F38" s="79"/>
      <c r="G38" s="48">
        <f>E38*F38</f>
        <v>0</v>
      </c>
    </row>
    <row r="39" spans="1:7" ht="15.75" thickBot="1" x14ac:dyDescent="0.3">
      <c r="A39" s="5"/>
      <c r="B39" s="5"/>
      <c r="C39" s="6"/>
      <c r="D39" s="6"/>
      <c r="E39" s="7"/>
      <c r="F39" s="81"/>
      <c r="G39" s="7"/>
    </row>
    <row r="40" spans="1:7" x14ac:dyDescent="0.25">
      <c r="A40" s="23" t="s">
        <v>69</v>
      </c>
      <c r="B40" s="64"/>
      <c r="C40" s="74" t="s">
        <v>110</v>
      </c>
      <c r="D40" s="28"/>
      <c r="E40" s="22"/>
      <c r="F40" s="80"/>
      <c r="G40" s="50"/>
    </row>
    <row r="41" spans="1:7" ht="128.25" thickBot="1" x14ac:dyDescent="0.3">
      <c r="A41" s="62" t="s">
        <v>70</v>
      </c>
      <c r="B41" s="40"/>
      <c r="C41" s="77" t="s">
        <v>111</v>
      </c>
      <c r="D41" s="40" t="s">
        <v>30</v>
      </c>
      <c r="E41" s="83">
        <v>104</v>
      </c>
      <c r="F41" s="79"/>
      <c r="G41" s="48">
        <f>E41*F41</f>
        <v>0</v>
      </c>
    </row>
    <row r="42" spans="1:7" ht="39" thickBot="1" x14ac:dyDescent="0.3">
      <c r="A42" s="62" t="s">
        <v>71</v>
      </c>
      <c r="B42" s="40"/>
      <c r="C42" s="63" t="s">
        <v>34</v>
      </c>
      <c r="D42" s="40" t="s">
        <v>25</v>
      </c>
      <c r="E42" s="42">
        <v>60</v>
      </c>
      <c r="F42" s="79"/>
      <c r="G42" s="48">
        <f>E42*F42</f>
        <v>0</v>
      </c>
    </row>
    <row r="43" spans="1:7" ht="26.25" thickBot="1" x14ac:dyDescent="0.3">
      <c r="A43" s="62" t="s">
        <v>72</v>
      </c>
      <c r="B43" s="40"/>
      <c r="C43" s="63" t="s">
        <v>112</v>
      </c>
      <c r="D43" s="40" t="s">
        <v>22</v>
      </c>
      <c r="E43" s="42">
        <v>2</v>
      </c>
      <c r="F43" s="79"/>
      <c r="G43" s="48">
        <f>E43*F43</f>
        <v>0</v>
      </c>
    </row>
    <row r="44" spans="1:7" x14ac:dyDescent="0.25">
      <c r="A44" s="29" t="s">
        <v>43</v>
      </c>
      <c r="B44" s="29"/>
      <c r="C44" s="30"/>
      <c r="D44" s="30"/>
      <c r="E44" s="31"/>
      <c r="F44" s="41"/>
      <c r="G44" s="41"/>
    </row>
    <row r="45" spans="1:7" ht="68.45" customHeight="1" x14ac:dyDescent="0.25">
      <c r="A45" s="29"/>
      <c r="B45" s="29"/>
      <c r="C45" s="87" t="s">
        <v>68</v>
      </c>
      <c r="D45" s="88"/>
      <c r="E45" s="88"/>
      <c r="F45" s="88"/>
      <c r="G45" s="89"/>
    </row>
    <row r="46" spans="1:7" x14ac:dyDescent="0.25">
      <c r="A46" s="29"/>
      <c r="B46" s="29"/>
      <c r="C46" s="30"/>
      <c r="D46" s="30"/>
      <c r="E46" s="31"/>
      <c r="F46" s="41"/>
      <c r="G46" s="41"/>
    </row>
    <row r="47" spans="1:7" x14ac:dyDescent="0.25">
      <c r="A47" s="35" t="s">
        <v>73</v>
      </c>
      <c r="B47" s="35"/>
      <c r="C47" s="46"/>
      <c r="D47" s="36"/>
      <c r="E47" s="36"/>
      <c r="F47" s="36"/>
      <c r="G47" s="51">
        <f>SUM(G27:G43)</f>
        <v>0</v>
      </c>
    </row>
    <row r="48" spans="1:7" x14ac:dyDescent="0.25">
      <c r="A48" s="27"/>
      <c r="B48" s="27"/>
      <c r="C48" s="28" t="s">
        <v>2</v>
      </c>
      <c r="D48" s="43"/>
      <c r="E48" s="36"/>
      <c r="F48" s="44">
        <v>0.05</v>
      </c>
      <c r="G48" s="52">
        <f>+G47*F48</f>
        <v>0</v>
      </c>
    </row>
    <row r="49" spans="1:7" ht="15.75" thickBot="1" x14ac:dyDescent="0.3">
      <c r="A49" s="37"/>
      <c r="B49" s="37"/>
      <c r="C49" s="38" t="s">
        <v>3</v>
      </c>
      <c r="D49" s="38"/>
      <c r="E49" s="38"/>
      <c r="F49" s="38"/>
      <c r="G49" s="53">
        <f>G47+G48</f>
        <v>0</v>
      </c>
    </row>
    <row r="52" spans="1:7" ht="15.75" x14ac:dyDescent="0.25">
      <c r="A52" s="15" t="s">
        <v>100</v>
      </c>
      <c r="B52" s="15"/>
      <c r="C52" s="15"/>
      <c r="D52" s="15"/>
      <c r="E52" s="15"/>
      <c r="F52" s="15"/>
      <c r="G52" s="15"/>
    </row>
    <row r="53" spans="1:7" ht="15.75" x14ac:dyDescent="0.25">
      <c r="A53" s="84"/>
      <c r="B53" s="84"/>
      <c r="C53" s="84"/>
      <c r="D53" s="84"/>
      <c r="E53" s="84"/>
      <c r="G53" s="14"/>
    </row>
    <row r="54" spans="1:7" x14ac:dyDescent="0.25">
      <c r="A54" s="9" t="s">
        <v>13</v>
      </c>
      <c r="B54" s="20"/>
      <c r="C54" s="10" t="s">
        <v>11</v>
      </c>
      <c r="D54" s="10" t="s">
        <v>14</v>
      </c>
      <c r="E54" s="11" t="s">
        <v>12</v>
      </c>
      <c r="F54" s="12" t="s">
        <v>15</v>
      </c>
      <c r="G54" s="12" t="s">
        <v>16</v>
      </c>
    </row>
    <row r="55" spans="1:7" x14ac:dyDescent="0.25">
      <c r="A55" s="23" t="s">
        <v>32</v>
      </c>
      <c r="B55" s="23"/>
      <c r="C55" s="21" t="s">
        <v>74</v>
      </c>
      <c r="D55" s="28"/>
      <c r="E55" s="22"/>
    </row>
    <row r="56" spans="1:7" ht="123" customHeight="1" x14ac:dyDescent="0.25">
      <c r="A56" s="40" t="s">
        <v>19</v>
      </c>
      <c r="B56" s="61"/>
      <c r="C56" s="47" t="s">
        <v>75</v>
      </c>
      <c r="D56" s="18" t="s">
        <v>25</v>
      </c>
      <c r="E56" s="42">
        <v>1600</v>
      </c>
      <c r="F56" s="79"/>
      <c r="G56" s="48">
        <f>E56*F56</f>
        <v>0</v>
      </c>
    </row>
    <row r="57" spans="1:7" ht="192.75" customHeight="1" x14ac:dyDescent="0.25">
      <c r="A57" s="40" t="s">
        <v>58</v>
      </c>
      <c r="B57" s="40"/>
      <c r="C57" s="73" t="s">
        <v>101</v>
      </c>
      <c r="D57" s="18" t="s">
        <v>99</v>
      </c>
      <c r="E57" s="42">
        <v>3</v>
      </c>
      <c r="F57" s="79"/>
      <c r="G57" s="48">
        <f>F57*E57</f>
        <v>0</v>
      </c>
    </row>
    <row r="58" spans="1:7" ht="15.75" thickBot="1" x14ac:dyDescent="0.3">
      <c r="A58" s="5"/>
      <c r="B58" s="5"/>
      <c r="C58" s="6"/>
      <c r="D58" s="6"/>
      <c r="E58" s="7"/>
      <c r="F58" s="7"/>
      <c r="G58" s="7"/>
    </row>
    <row r="59" spans="1:7" x14ac:dyDescent="0.25">
      <c r="A59" s="29"/>
      <c r="B59" s="29"/>
      <c r="C59" s="30"/>
      <c r="D59" s="30"/>
      <c r="E59" s="31"/>
      <c r="F59" s="41"/>
      <c r="G59" s="41"/>
    </row>
    <row r="60" spans="1:7" x14ac:dyDescent="0.25">
      <c r="A60" s="29" t="s">
        <v>43</v>
      </c>
      <c r="B60" s="29"/>
      <c r="C60" s="30"/>
      <c r="D60" s="30"/>
      <c r="E60" s="31"/>
      <c r="F60" s="41"/>
      <c r="G60" s="41"/>
    </row>
    <row r="61" spans="1:7" ht="70.150000000000006" customHeight="1" x14ac:dyDescent="0.25">
      <c r="A61" s="29"/>
      <c r="B61" s="29"/>
      <c r="C61" s="87" t="s">
        <v>68</v>
      </c>
      <c r="D61" s="88"/>
      <c r="E61" s="88"/>
      <c r="F61" s="88"/>
      <c r="G61" s="89"/>
    </row>
    <row r="62" spans="1:7" x14ac:dyDescent="0.25">
      <c r="A62" s="29"/>
      <c r="B62" s="29"/>
      <c r="C62" s="19"/>
      <c r="D62" s="30"/>
      <c r="E62" s="31"/>
      <c r="F62" s="41"/>
      <c r="G62" s="41"/>
    </row>
    <row r="63" spans="1:7" x14ac:dyDescent="0.25">
      <c r="A63" s="35" t="s">
        <v>102</v>
      </c>
      <c r="B63" s="4"/>
      <c r="C63" s="26"/>
      <c r="D63" s="36"/>
      <c r="E63" s="36"/>
      <c r="F63" s="36"/>
      <c r="G63" s="51">
        <f>SUM(G55:G57)</f>
        <v>0</v>
      </c>
    </row>
    <row r="64" spans="1:7" x14ac:dyDescent="0.25">
      <c r="A64" s="27"/>
      <c r="B64" s="27"/>
      <c r="C64" s="28" t="s">
        <v>2</v>
      </c>
      <c r="D64" s="43"/>
      <c r="E64" s="36"/>
      <c r="F64" s="44">
        <v>0.1</v>
      </c>
      <c r="G64" s="52">
        <f t="shared" ref="G64" si="2">+G63*F64</f>
        <v>0</v>
      </c>
    </row>
    <row r="65" spans="1:7" ht="15.75" thickBot="1" x14ac:dyDescent="0.3">
      <c r="A65" s="37"/>
      <c r="B65" s="37"/>
      <c r="C65" s="38" t="s">
        <v>3</v>
      </c>
      <c r="D65" s="38"/>
      <c r="E65" s="38"/>
      <c r="F65" s="38"/>
      <c r="G65" s="53">
        <f>G63+G64</f>
        <v>0</v>
      </c>
    </row>
    <row r="68" spans="1:7" ht="15.75" x14ac:dyDescent="0.25">
      <c r="A68" s="15" t="s">
        <v>76</v>
      </c>
      <c r="B68" s="15"/>
      <c r="C68" s="15"/>
      <c r="D68" s="15"/>
      <c r="E68" s="15"/>
      <c r="F68" s="15"/>
      <c r="G68" s="15"/>
    </row>
    <row r="69" spans="1:7" ht="15.75" x14ac:dyDescent="0.25">
      <c r="A69" s="84"/>
      <c r="B69" s="84"/>
      <c r="C69" s="84"/>
      <c r="D69" s="84"/>
      <c r="E69" s="84"/>
      <c r="G69" s="14"/>
    </row>
    <row r="70" spans="1:7" x14ac:dyDescent="0.25">
      <c r="A70" s="66" t="s">
        <v>13</v>
      </c>
      <c r="B70" s="66"/>
      <c r="C70" s="66" t="s">
        <v>11</v>
      </c>
      <c r="D70" s="66" t="s">
        <v>14</v>
      </c>
      <c r="E70" s="67" t="s">
        <v>12</v>
      </c>
      <c r="F70" s="68" t="s">
        <v>15</v>
      </c>
      <c r="G70" s="68" t="s">
        <v>16</v>
      </c>
    </row>
    <row r="71" spans="1:7" x14ac:dyDescent="0.25">
      <c r="A71" s="23" t="s">
        <v>17</v>
      </c>
      <c r="B71" s="23"/>
      <c r="C71" s="21" t="s">
        <v>27</v>
      </c>
      <c r="D71" s="28"/>
      <c r="E71" s="22"/>
    </row>
    <row r="72" spans="1:7" x14ac:dyDescent="0.25">
      <c r="A72" s="40">
        <v>1</v>
      </c>
      <c r="B72" s="40"/>
      <c r="C72" s="13" t="s">
        <v>77</v>
      </c>
      <c r="D72" s="40" t="s">
        <v>29</v>
      </c>
      <c r="E72" s="42">
        <f>113*2*0.5</f>
        <v>113</v>
      </c>
      <c r="F72" s="79"/>
      <c r="G72" s="48">
        <f>E72*F72</f>
        <v>0</v>
      </c>
    </row>
    <row r="73" spans="1:7" x14ac:dyDescent="0.25">
      <c r="A73" s="40"/>
      <c r="B73" s="40"/>
      <c r="C73" s="13" t="s">
        <v>79</v>
      </c>
      <c r="D73" s="40" t="s">
        <v>29</v>
      </c>
      <c r="E73" s="42">
        <v>120</v>
      </c>
      <c r="F73" s="79"/>
      <c r="G73" s="48">
        <f>F73*E73</f>
        <v>0</v>
      </c>
    </row>
    <row r="74" spans="1:7" x14ac:dyDescent="0.25">
      <c r="A74" s="42">
        <v>2</v>
      </c>
      <c r="B74" s="42"/>
      <c r="C74" s="13" t="s">
        <v>78</v>
      </c>
      <c r="D74" s="40" t="s">
        <v>30</v>
      </c>
      <c r="E74" s="42">
        <f>113</f>
        <v>113</v>
      </c>
      <c r="F74" s="79"/>
      <c r="G74" s="48">
        <f>E74*F74</f>
        <v>0</v>
      </c>
    </row>
    <row r="75" spans="1:7" x14ac:dyDescent="0.25">
      <c r="A75" s="23" t="s">
        <v>32</v>
      </c>
      <c r="B75" s="23"/>
      <c r="C75" s="21" t="s">
        <v>80</v>
      </c>
      <c r="D75" s="28"/>
      <c r="E75" s="22"/>
      <c r="F75" s="80"/>
      <c r="G75" s="50"/>
    </row>
    <row r="76" spans="1:7" ht="102.75" thickBot="1" x14ac:dyDescent="0.3">
      <c r="A76" s="40" t="s">
        <v>33</v>
      </c>
      <c r="B76" s="40"/>
      <c r="C76" s="16" t="s">
        <v>81</v>
      </c>
      <c r="D76" s="40" t="s">
        <v>22</v>
      </c>
      <c r="E76" s="42">
        <f>180</f>
        <v>180</v>
      </c>
      <c r="F76" s="79"/>
      <c r="G76" s="48">
        <f>E76*F76</f>
        <v>0</v>
      </c>
    </row>
    <row r="77" spans="1:7" ht="26.25" thickBot="1" x14ac:dyDescent="0.3">
      <c r="A77" s="40" t="s">
        <v>35</v>
      </c>
      <c r="B77" s="40"/>
      <c r="C77" s="17" t="s">
        <v>82</v>
      </c>
      <c r="D77" s="40" t="s">
        <v>25</v>
      </c>
      <c r="E77" s="42">
        <f>88+25*3</f>
        <v>163</v>
      </c>
      <c r="F77" s="79"/>
      <c r="G77" s="48">
        <f>E77*F77</f>
        <v>0</v>
      </c>
    </row>
    <row r="78" spans="1:7" x14ac:dyDescent="0.25">
      <c r="A78" s="32"/>
      <c r="B78" s="32"/>
      <c r="C78" s="33"/>
      <c r="D78" s="33"/>
      <c r="E78" s="34"/>
      <c r="F78" s="41"/>
      <c r="G78" s="41"/>
    </row>
    <row r="79" spans="1:7" x14ac:dyDescent="0.25">
      <c r="A79" s="35" t="s">
        <v>83</v>
      </c>
      <c r="B79" s="39"/>
      <c r="C79" s="26"/>
      <c r="D79" s="36"/>
      <c r="E79" s="36"/>
      <c r="F79" s="36"/>
      <c r="G79" s="51">
        <f>SUM(G72:G77)</f>
        <v>0</v>
      </c>
    </row>
    <row r="80" spans="1:7" x14ac:dyDescent="0.25">
      <c r="A80" s="27"/>
      <c r="B80" s="27"/>
      <c r="C80" s="28" t="s">
        <v>2</v>
      </c>
      <c r="D80" s="43"/>
      <c r="E80" s="36"/>
      <c r="F80" s="44">
        <v>0.1</v>
      </c>
      <c r="G80" s="52">
        <f>+G79*F80</f>
        <v>0</v>
      </c>
    </row>
    <row r="81" spans="1:7" ht="15.75" thickBot="1" x14ac:dyDescent="0.3">
      <c r="A81" s="37"/>
      <c r="B81" s="37"/>
      <c r="C81" s="38" t="s">
        <v>3</v>
      </c>
      <c r="D81" s="38"/>
      <c r="E81" s="38"/>
      <c r="F81" s="38"/>
      <c r="G81" s="53">
        <f>G79+G80</f>
        <v>0</v>
      </c>
    </row>
    <row r="85" spans="1:7" ht="15.75" x14ac:dyDescent="0.25">
      <c r="A85" s="86" t="s">
        <v>84</v>
      </c>
      <c r="B85" s="86"/>
      <c r="C85" s="86"/>
      <c r="D85" s="86"/>
      <c r="E85" s="86"/>
      <c r="F85" s="86"/>
    </row>
    <row r="87" spans="1:7" x14ac:dyDescent="0.25">
      <c r="A87" s="66" t="s">
        <v>13</v>
      </c>
      <c r="B87" s="24"/>
      <c r="C87" s="66" t="s">
        <v>11</v>
      </c>
      <c r="D87" s="66" t="s">
        <v>14</v>
      </c>
      <c r="E87" s="67" t="s">
        <v>12</v>
      </c>
      <c r="F87" s="68" t="s">
        <v>15</v>
      </c>
      <c r="G87" s="68" t="s">
        <v>16</v>
      </c>
    </row>
    <row r="88" spans="1:7" ht="27.75" customHeight="1" x14ac:dyDescent="0.25">
      <c r="A88" s="69"/>
      <c r="B88" s="24"/>
      <c r="C88" s="70" t="s">
        <v>10</v>
      </c>
      <c r="D88" s="71"/>
      <c r="E88" s="72"/>
    </row>
    <row r="89" spans="1:7" ht="27.75" customHeight="1" x14ac:dyDescent="0.25">
      <c r="A89" s="40">
        <v>1</v>
      </c>
      <c r="B89" s="24"/>
      <c r="C89" s="13" t="s">
        <v>40</v>
      </c>
      <c r="D89" s="40" t="s">
        <v>23</v>
      </c>
      <c r="E89" s="42">
        <v>80</v>
      </c>
      <c r="F89" s="79"/>
      <c r="G89" s="48">
        <f t="shared" ref="G89:G92" si="3">E89*F89</f>
        <v>0</v>
      </c>
    </row>
    <row r="90" spans="1:7" ht="27.75" customHeight="1" x14ac:dyDescent="0.25">
      <c r="A90" s="42">
        <v>2</v>
      </c>
      <c r="B90" s="24"/>
      <c r="C90" s="13" t="s">
        <v>41</v>
      </c>
      <c r="D90" s="40" t="s">
        <v>23</v>
      </c>
      <c r="E90" s="42">
        <v>80</v>
      </c>
      <c r="F90" s="79"/>
      <c r="G90" s="48">
        <f t="shared" si="3"/>
        <v>0</v>
      </c>
    </row>
    <row r="91" spans="1:7" ht="27.75" customHeight="1" x14ac:dyDescent="0.25">
      <c r="A91" s="42">
        <v>5</v>
      </c>
      <c r="B91" s="24"/>
      <c r="C91" s="13" t="s">
        <v>42</v>
      </c>
      <c r="D91" s="40" t="s">
        <v>20</v>
      </c>
      <c r="E91" s="42">
        <v>1</v>
      </c>
      <c r="F91" s="79"/>
      <c r="G91" s="48">
        <f t="shared" si="3"/>
        <v>0</v>
      </c>
    </row>
    <row r="92" spans="1:7" ht="27.75" customHeight="1" x14ac:dyDescent="0.25">
      <c r="A92" s="42">
        <v>6</v>
      </c>
      <c r="B92" s="24"/>
      <c r="C92" s="13" t="s">
        <v>57</v>
      </c>
      <c r="D92" s="40" t="s">
        <v>20</v>
      </c>
      <c r="E92" s="42">
        <v>1</v>
      </c>
      <c r="F92" s="79"/>
      <c r="G92" s="48">
        <f t="shared" si="3"/>
        <v>0</v>
      </c>
    </row>
    <row r="93" spans="1:7" ht="27.75" customHeight="1" x14ac:dyDescent="0.25">
      <c r="A93" s="42" t="s">
        <v>85</v>
      </c>
      <c r="B93" s="24"/>
      <c r="C93" s="13" t="s">
        <v>86</v>
      </c>
      <c r="D93" s="40" t="s">
        <v>20</v>
      </c>
      <c r="E93" s="42">
        <v>8</v>
      </c>
      <c r="F93" s="79"/>
      <c r="G93" s="65">
        <f>F93*E93</f>
        <v>0</v>
      </c>
    </row>
    <row r="94" spans="1:7" ht="27.75" customHeight="1" x14ac:dyDescent="0.25">
      <c r="A94" s="42" t="s">
        <v>87</v>
      </c>
      <c r="B94" s="24"/>
      <c r="C94" s="13" t="s">
        <v>88</v>
      </c>
      <c r="D94" s="40" t="s">
        <v>20</v>
      </c>
      <c r="E94" s="42">
        <v>9</v>
      </c>
      <c r="F94" s="79"/>
      <c r="G94" s="48">
        <f>F94*E94</f>
        <v>0</v>
      </c>
    </row>
    <row r="95" spans="1:7" ht="27.75" customHeight="1" x14ac:dyDescent="0.25">
      <c r="A95" s="42" t="s">
        <v>93</v>
      </c>
      <c r="B95" s="24"/>
      <c r="C95" s="13" t="s">
        <v>90</v>
      </c>
      <c r="D95" s="40" t="s">
        <v>20</v>
      </c>
      <c r="E95" s="42" t="s">
        <v>89</v>
      </c>
      <c r="F95" s="79"/>
      <c r="G95" s="48"/>
    </row>
    <row r="96" spans="1:7" ht="27.75" customHeight="1" x14ac:dyDescent="0.25">
      <c r="A96" s="42" t="s">
        <v>94</v>
      </c>
      <c r="B96" s="24"/>
      <c r="C96" s="13" t="s">
        <v>91</v>
      </c>
      <c r="D96" s="40" t="s">
        <v>20</v>
      </c>
      <c r="E96" s="42" t="s">
        <v>89</v>
      </c>
      <c r="F96" s="79"/>
      <c r="G96" s="48"/>
    </row>
    <row r="97" spans="1:7" ht="27.75" customHeight="1" x14ac:dyDescent="0.25">
      <c r="A97" s="42" t="s">
        <v>95</v>
      </c>
      <c r="B97" s="24"/>
      <c r="C97" s="13" t="s">
        <v>92</v>
      </c>
      <c r="D97" s="40" t="s">
        <v>20</v>
      </c>
      <c r="E97" s="42">
        <v>6</v>
      </c>
      <c r="F97" s="79"/>
      <c r="G97" s="48">
        <f>F97*E97</f>
        <v>0</v>
      </c>
    </row>
    <row r="98" spans="1:7" ht="27.75" customHeight="1" x14ac:dyDescent="0.25">
      <c r="A98" s="42" t="s">
        <v>96</v>
      </c>
      <c r="B98" s="24"/>
      <c r="C98" s="13" t="s">
        <v>97</v>
      </c>
      <c r="D98" s="40" t="s">
        <v>20</v>
      </c>
      <c r="E98" s="42">
        <v>1</v>
      </c>
      <c r="F98" s="79"/>
      <c r="G98" s="48">
        <f>F98</f>
        <v>0</v>
      </c>
    </row>
    <row r="99" spans="1:7" ht="15.75" thickBot="1" x14ac:dyDescent="0.3">
      <c r="A99" s="5"/>
      <c r="B99" s="5"/>
      <c r="C99" s="6"/>
      <c r="D99" s="6"/>
      <c r="E99" s="7"/>
      <c r="F99" s="7"/>
      <c r="G99" s="49"/>
    </row>
    <row r="100" spans="1:7" x14ac:dyDescent="0.25">
      <c r="A100" s="29"/>
      <c r="C100" s="30"/>
      <c r="D100" s="30"/>
      <c r="E100" s="31"/>
      <c r="F100" s="41"/>
      <c r="G100" s="50"/>
    </row>
    <row r="101" spans="1:7" x14ac:dyDescent="0.25">
      <c r="A101" s="32"/>
      <c r="C101" s="33"/>
      <c r="D101" s="33"/>
      <c r="E101" s="34"/>
      <c r="F101" s="41"/>
      <c r="G101" s="50"/>
    </row>
    <row r="102" spans="1:7" x14ac:dyDescent="0.25">
      <c r="A102" s="35" t="s">
        <v>98</v>
      </c>
      <c r="B102" s="24"/>
      <c r="C102" s="26"/>
      <c r="D102" s="36"/>
      <c r="E102" s="36"/>
      <c r="F102" s="36"/>
      <c r="G102" s="51">
        <f>SUM(G89:G98)</f>
        <v>0</v>
      </c>
    </row>
    <row r="103" spans="1:7" x14ac:dyDescent="0.25">
      <c r="A103" s="27"/>
      <c r="B103" s="24"/>
      <c r="C103" s="28" t="s">
        <v>2</v>
      </c>
      <c r="D103" s="43"/>
      <c r="E103" s="36"/>
      <c r="F103" s="44">
        <v>0.15</v>
      </c>
      <c r="G103" s="52">
        <f>+G102*F103</f>
        <v>0</v>
      </c>
    </row>
    <row r="104" spans="1:7" ht="15.75" thickBot="1" x14ac:dyDescent="0.3">
      <c r="A104" s="37"/>
      <c r="B104" s="37"/>
      <c r="C104" s="38" t="s">
        <v>3</v>
      </c>
      <c r="D104" s="38"/>
      <c r="E104" s="38"/>
      <c r="F104" s="38"/>
      <c r="G104" s="53">
        <f>G102+G103</f>
        <v>0</v>
      </c>
    </row>
  </sheetData>
  <sheetProtection algorithmName="SHA-512" hashValue="kdToKUmJ9ow+kQi9vpOhlYZaFQ7KmvZSQ3LMn5sMINa5KpqzyU8kBPGtohYqMYSzmHXdeJgMLSoeT1MNHIaiOw==" saltValue="MuOl0WEfS3fr++0XUEX0Ww==" spinCount="100000" sheet="1"/>
  <mergeCells count="8">
    <mergeCell ref="A85:F85"/>
    <mergeCell ref="C61:G61"/>
    <mergeCell ref="A69:E69"/>
    <mergeCell ref="A5:E5"/>
    <mergeCell ref="A2:G2"/>
    <mergeCell ref="A24:E24"/>
    <mergeCell ref="C45:G45"/>
    <mergeCell ref="A53:E53"/>
  </mergeCells>
  <phoneticPr fontId="11" type="noConversion"/>
  <pageMargins left="0.7" right="0.7" top="0.75" bottom="0.75" header="0.3" footer="0.3"/>
  <pageSetup paperSize="9" scale="98" orientation="landscape" r:id="rId1"/>
  <rowBreaks count="5" manualBreakCount="5">
    <brk id="22" max="16383" man="1"/>
    <brk id="34" max="6" man="1"/>
    <brk id="50" max="16383" man="1"/>
    <brk id="67" max="16383" man="1"/>
    <brk id="8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2</vt:i4>
      </vt:variant>
      <vt:variant>
        <vt:lpstr>Imenovani obsegi</vt:lpstr>
      </vt:variant>
      <vt:variant>
        <vt:i4>1</vt:i4>
      </vt:variant>
    </vt:vector>
  </HeadingPairs>
  <TitlesOfParts>
    <vt:vector size="3" baseType="lpstr">
      <vt:lpstr>REKAPITULACIJA</vt:lpstr>
      <vt:lpstr>PODROBNO</vt:lpstr>
      <vt:lpstr>PODROBNO!Področje_tiskanja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Flajnik</dc:creator>
  <cp:lastModifiedBy>Vilma Zupančič</cp:lastModifiedBy>
  <cp:lastPrinted>2021-03-01T10:43:06Z</cp:lastPrinted>
  <dcterms:created xsi:type="dcterms:W3CDTF">2018-06-06T20:12:24Z</dcterms:created>
  <dcterms:modified xsi:type="dcterms:W3CDTF">2021-03-01T14:24:01Z</dcterms:modified>
</cp:coreProperties>
</file>