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codeName="Ta_delovni_zvezek" defaultThemeVersion="166925"/>
  <mc:AlternateContent xmlns:mc="http://schemas.openxmlformats.org/markup-compatibility/2006">
    <mc:Choice Requires="x15">
      <x15ac:absPath xmlns:x15ac="http://schemas.microsoft.com/office/spreadsheetml/2010/11/ac" url="https://obbrezice-my.sharepoint.com/personal/vilma_zupancic_brezice_si/Documents/SLUZBA/JAVNA NAROČILA/POSTOPKI/NMV/OKIGJS/Globoko-Bojsno 1 faza/RD/Popisi del/"/>
    </mc:Choice>
  </mc:AlternateContent>
  <xr:revisionPtr revIDLastSave="408" documentId="13_ncr:1_{C4183DB2-D049-4558-B4EE-101DD2B57C9D}" xr6:coauthVersionLast="47" xr6:coauthVersionMax="47" xr10:uidLastSave="{EE6034A7-FDCB-4A6A-9518-A8C3A3CAE93E}"/>
  <bookViews>
    <workbookView xWindow="-120" yWindow="-120" windowWidth="29040" windowHeight="15720" tabRatio="874" xr2:uid="{0F6D1884-DCA9-4681-8FA6-C4E5B8948989}"/>
  </bookViews>
  <sheets>
    <sheet name="Rekapitulacija" sheetId="21" r:id="rId1"/>
    <sheet name="Ureditev ceste" sheetId="2" r:id="rId2"/>
    <sheet name="Prometna oprema" sheetId="6" r:id="rId3"/>
    <sheet name="Cestna razsvetljava" sheetId="22" r:id="rId4"/>
    <sheet name="Meteorna kanalizacija" sheetId="10" r:id="rId5"/>
    <sheet name="Vodovod" sheetId="24" r:id="rId6"/>
    <sheet name="A+B+C-Gradb. Obrt dela REKAP" sheetId="12" r:id="rId7"/>
    <sheet name="Splošna in posebna določila" sheetId="13" r:id="rId8"/>
    <sheet name="A-Gradbena dela REKAP" sheetId="14" r:id="rId9"/>
    <sheet name="A- Prip., zemelj.,uredit. dela" sheetId="15" r:id="rId10"/>
    <sheet name="A- Beton. in železo. dela" sheetId="16" r:id="rId11"/>
    <sheet name="A-Tesarska dela" sheetId="17" r:id="rId12"/>
    <sheet name="B-Obrtniška dela REKAP" sheetId="18" r:id="rId13"/>
    <sheet name="B-Ključ. dela" sheetId="19" r:id="rId14"/>
    <sheet name="C-Tuje storitve" sheetId="20" r:id="rId15"/>
  </sheets>
  <externalReferences>
    <externalReference r:id="rId16"/>
    <externalReference r:id="rId17"/>
  </externalReferences>
  <definedNames>
    <definedName name="ASDFREWR" localSheetId="11">'A-Tesarska dela'!$A$1:$G$29</definedName>
    <definedName name="EWREWR" localSheetId="13">'B-Ključ. dela'!$A$1:$G$25</definedName>
    <definedName name="GRE" localSheetId="7">'Splošna in posebna določila'!$A$1:$A$55</definedName>
    <definedName name="PDFESWFEW" localSheetId="10">'A- Beton. in železo. dela'!$A$1:$G$57</definedName>
    <definedName name="Print_Area" localSheetId="10">'A- Beton. in železo. dela'!$A$1:$G$55</definedName>
    <definedName name="Print_Area" localSheetId="9">'A- Prip., zemelj.,uredit. dela'!$A$1:$G$142</definedName>
    <definedName name="Print_Area" localSheetId="6">'A+B+C-Gradb. Obrt dela REKAP'!$A$1:$G$46</definedName>
    <definedName name="Print_Area" localSheetId="8">'A-Gradbena dela REKAP'!$A$1:$G$33</definedName>
    <definedName name="Print_Area" localSheetId="11">'A-Tesarska dela'!$A$1:$G$27</definedName>
    <definedName name="Print_Area" localSheetId="13">'B-Ključ. dela'!$A$1:$G$25</definedName>
    <definedName name="Print_Area" localSheetId="12">'B-Obrtniška dela REKAP'!$A$1:$G$32</definedName>
    <definedName name="Print_Area" localSheetId="14">'C-Tuje storitve'!$A$1:$G$22</definedName>
    <definedName name="Print_Area" localSheetId="4">'Meteorna kanalizacija'!$B$1:$H$121</definedName>
    <definedName name="Print_Area" localSheetId="2">'Prometna oprema'!$B$2:$H$62</definedName>
    <definedName name="Print_Area" localSheetId="7">'Splošna in posebna določila'!$A$1:$A$78</definedName>
    <definedName name="Print_Area" localSheetId="1">'Ureditev ceste'!$B$2:$H$141</definedName>
    <definedName name="Print_Titles" localSheetId="10">'A- Beton. in železo. dela'!$1:$1</definedName>
    <definedName name="Print_Titles" localSheetId="9">'A- Prip., zemelj.,uredit. dela'!$1:$1</definedName>
    <definedName name="Print_Titles" localSheetId="6">'A+B+C-Gradb. Obrt dela REKAP'!#REF!</definedName>
    <definedName name="Print_Titles" localSheetId="8">'A-Gradbena dela REKAP'!#REF!</definedName>
    <definedName name="Print_Titles" localSheetId="11">'A-Tesarska dela'!$1:$1</definedName>
    <definedName name="Print_Titles" localSheetId="13">'B-Ključ. dela'!$1:$1</definedName>
    <definedName name="Print_Titles" localSheetId="12">'B-Obrtniška dela REKAP'!#REF!</definedName>
    <definedName name="Print_Titles" localSheetId="14">'C-Tuje storitve'!$1:$1</definedName>
    <definedName name="Print_Titles" localSheetId="4">'Meteorna kanalizacija'!$5:$6</definedName>
    <definedName name="Print_Titles" localSheetId="2">'Prometna oprema'!$7:$8</definedName>
    <definedName name="Print_Titles" localSheetId="1">'Ureditev ceste'!$7:$8</definedName>
    <definedName name="PROINFRA" localSheetId="9">'A- Prip., zemelj.,uredit. dela'!$A$1:$G$142</definedName>
    <definedName name="REWREWR" localSheetId="6">'A+B+C-Gradb. Obrt dela REKAP'!$A$1:$G$42</definedName>
    <definedName name="REWWERW" localSheetId="14">'C-Tuje storitve'!$A$1:$G$22</definedName>
    <definedName name="RTFRET" localSheetId="14">'C-Tuje storitve'!$1:$1</definedName>
    <definedName name="TGRETZG" localSheetId="9">'A- Prip., zemelj.,uredit. dela'!$1:$1</definedName>
    <definedName name="top" localSheetId="7">'Splošna in posebna določila'!#REF!</definedName>
    <definedName name="TWETEWT" localSheetId="10">'A- Beton. in železo. dela'!$1:$1</definedName>
    <definedName name="TWETREW" localSheetId="11">'A-Tesarska dela'!$1:$1</definedName>
    <definedName name="TWRETEWRT" localSheetId="13">'B-Ključ. dela'!$1:$1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21" l="1"/>
  <c r="F54" i="24"/>
  <c r="H9" i="2"/>
  <c r="H12" i="2"/>
  <c r="H11" i="2"/>
  <c r="H16" i="2"/>
  <c r="G22" i="20" l="1"/>
  <c r="F342" i="24"/>
  <c r="F341" i="24"/>
  <c r="F338" i="24"/>
  <c r="D334" i="24"/>
  <c r="F334" i="24" s="1"/>
  <c r="F332" i="24"/>
  <c r="F330" i="24"/>
  <c r="F328" i="24"/>
  <c r="F326" i="24"/>
  <c r="F324" i="24"/>
  <c r="F318" i="24"/>
  <c r="F316" i="24"/>
  <c r="F314" i="24"/>
  <c r="F312" i="24"/>
  <c r="F310" i="24"/>
  <c r="F308" i="24"/>
  <c r="F306" i="24"/>
  <c r="F304" i="24"/>
  <c r="F302" i="24"/>
  <c r="F300" i="24"/>
  <c r="F298" i="24"/>
  <c r="F296" i="24"/>
  <c r="F294" i="24"/>
  <c r="F292" i="24"/>
  <c r="F290" i="24"/>
  <c r="F288" i="24"/>
  <c r="F286" i="24"/>
  <c r="F284" i="24"/>
  <c r="F282" i="24"/>
  <c r="F280" i="24"/>
  <c r="F278" i="24"/>
  <c r="F276" i="24"/>
  <c r="F274" i="24"/>
  <c r="F272" i="24"/>
  <c r="F270" i="24"/>
  <c r="F268" i="24"/>
  <c r="F266" i="24"/>
  <c r="F264" i="24"/>
  <c r="F262" i="24"/>
  <c r="F260" i="24"/>
  <c r="F258" i="24"/>
  <c r="F256" i="24"/>
  <c r="F254" i="24"/>
  <c r="F252" i="24"/>
  <c r="F250" i="24"/>
  <c r="F248" i="24"/>
  <c r="F246" i="24"/>
  <c r="F244" i="24"/>
  <c r="F242" i="24"/>
  <c r="F240" i="24"/>
  <c r="F238" i="24"/>
  <c r="F236" i="24"/>
  <c r="F234" i="24"/>
  <c r="F232" i="24"/>
  <c r="F230" i="24"/>
  <c r="F228" i="24"/>
  <c r="F226" i="24"/>
  <c r="F224" i="24"/>
  <c r="F222" i="24"/>
  <c r="F220" i="24"/>
  <c r="F218" i="24"/>
  <c r="F216" i="24"/>
  <c r="F214" i="24"/>
  <c r="F212" i="24"/>
  <c r="F210" i="24"/>
  <c r="F208" i="24"/>
  <c r="F206" i="24"/>
  <c r="F204" i="24"/>
  <c r="F202" i="24"/>
  <c r="F200" i="24"/>
  <c r="F198" i="24"/>
  <c r="F196" i="24"/>
  <c r="F194" i="24"/>
  <c r="F192" i="24"/>
  <c r="F190" i="24"/>
  <c r="F188" i="24"/>
  <c r="F186" i="24"/>
  <c r="F184" i="24"/>
  <c r="F182" i="24"/>
  <c r="F180" i="24"/>
  <c r="F178" i="24"/>
  <c r="F176" i="24"/>
  <c r="D174" i="24"/>
  <c r="F174" i="24" s="1"/>
  <c r="D172" i="24"/>
  <c r="F172" i="24" s="1"/>
  <c r="D170" i="24"/>
  <c r="F170" i="24" s="1"/>
  <c r="D168" i="24"/>
  <c r="F168" i="24" s="1"/>
  <c r="D164" i="24"/>
  <c r="F164" i="24" s="1"/>
  <c r="F154" i="24"/>
  <c r="F153" i="24"/>
  <c r="F150" i="24"/>
  <c r="F148" i="24"/>
  <c r="F146" i="24"/>
  <c r="D140" i="24"/>
  <c r="F140" i="24" s="1"/>
  <c r="F133" i="24"/>
  <c r="F131" i="24"/>
  <c r="F127" i="24"/>
  <c r="F126" i="24"/>
  <c r="F125" i="24"/>
  <c r="F124" i="24"/>
  <c r="F123" i="24"/>
  <c r="F122" i="24"/>
  <c r="F119" i="24"/>
  <c r="F117" i="24"/>
  <c r="F115" i="24"/>
  <c r="F113" i="24"/>
  <c r="F111" i="24"/>
  <c r="F109" i="24"/>
  <c r="F107" i="24"/>
  <c r="D105" i="24"/>
  <c r="F105" i="24" s="1"/>
  <c r="F103" i="24"/>
  <c r="F101" i="24"/>
  <c r="F99" i="24"/>
  <c r="F97" i="24"/>
  <c r="F95" i="24"/>
  <c r="D93" i="24"/>
  <c r="F93" i="24" s="1"/>
  <c r="F91" i="24"/>
  <c r="F84" i="24"/>
  <c r="D82" i="24"/>
  <c r="F82" i="24" s="1"/>
  <c r="D80" i="24"/>
  <c r="F80" i="24" s="1"/>
  <c r="D78" i="24"/>
  <c r="F78" i="24" s="1"/>
  <c r="F76" i="24"/>
  <c r="F74" i="24"/>
  <c r="F72" i="24"/>
  <c r="F70" i="24"/>
  <c r="D68" i="24"/>
  <c r="F68" i="24" s="1"/>
  <c r="F66" i="24"/>
  <c r="F64" i="24"/>
  <c r="F62" i="24"/>
  <c r="F52" i="24"/>
  <c r="F50" i="24"/>
  <c r="D48" i="24"/>
  <c r="D336" i="24" s="1"/>
  <c r="F336" i="24" s="1"/>
  <c r="F46" i="24"/>
  <c r="F45" i="24"/>
  <c r="F44" i="24"/>
  <c r="F41" i="24"/>
  <c r="F39" i="24"/>
  <c r="D129" i="24" l="1"/>
  <c r="F129" i="24" s="1"/>
  <c r="F142" i="24" s="1"/>
  <c r="D166" i="24"/>
  <c r="F166" i="24" s="1"/>
  <c r="F320" i="24" s="1"/>
  <c r="F48" i="24"/>
  <c r="F56" i="24" s="1"/>
  <c r="F14" i="24" s="1"/>
  <c r="F156" i="24" l="1"/>
  <c r="F158" i="24" s="1"/>
  <c r="F16" i="24" s="1"/>
  <c r="F344" i="24"/>
  <c r="F346" i="24" s="1"/>
  <c r="F18" i="24" s="1"/>
  <c r="F17" i="24"/>
  <c r="F15" i="24"/>
  <c r="F19" i="24" l="1"/>
  <c r="D14" i="21" s="1"/>
  <c r="D57" i="6" l="1"/>
  <c r="D56" i="6"/>
  <c r="D55" i="6"/>
  <c r="H53" i="6"/>
  <c r="H48" i="6"/>
  <c r="H45" i="6"/>
  <c r="H42" i="6"/>
  <c r="H40" i="6"/>
  <c r="H38" i="6"/>
  <c r="H36" i="6"/>
  <c r="H34" i="6"/>
  <c r="H32" i="6"/>
  <c r="H29" i="6"/>
  <c r="H28" i="6"/>
  <c r="H27" i="6"/>
  <c r="H26" i="6"/>
  <c r="H25" i="6"/>
  <c r="H24" i="6"/>
  <c r="H23" i="6"/>
  <c r="H22" i="6"/>
  <c r="H21" i="6"/>
  <c r="H20" i="6"/>
  <c r="H19" i="6"/>
  <c r="H14" i="6"/>
  <c r="H13" i="6"/>
  <c r="H12" i="6"/>
  <c r="D143" i="2"/>
  <c r="D142" i="2"/>
  <c r="D141" i="2"/>
  <c r="D140" i="2"/>
  <c r="D139" i="2"/>
  <c r="D138" i="2"/>
  <c r="H136" i="2"/>
  <c r="H135" i="2"/>
  <c r="H134" i="2"/>
  <c r="H133" i="2"/>
  <c r="H132" i="2"/>
  <c r="H131" i="2"/>
  <c r="H130" i="2"/>
  <c r="H129" i="2"/>
  <c r="H128" i="2"/>
  <c r="H127" i="2"/>
  <c r="H122" i="2"/>
  <c r="H119" i="2"/>
  <c r="H117" i="2"/>
  <c r="H115" i="2"/>
  <c r="H110" i="2"/>
  <c r="H109" i="2"/>
  <c r="H106" i="2"/>
  <c r="H105" i="2"/>
  <c r="H100" i="2"/>
  <c r="H99" i="2"/>
  <c r="H96" i="2"/>
  <c r="H94" i="2"/>
  <c r="H93" i="2"/>
  <c r="H92" i="2"/>
  <c r="H88" i="2"/>
  <c r="H86" i="2"/>
  <c r="H84" i="2"/>
  <c r="H82" i="2"/>
  <c r="H78" i="2"/>
  <c r="H77" i="2"/>
  <c r="H74" i="2"/>
  <c r="H72" i="2"/>
  <c r="H70" i="2"/>
  <c r="H65" i="2"/>
  <c r="H63" i="2"/>
  <c r="H62" i="2"/>
  <c r="H61" i="2"/>
  <c r="H58" i="2"/>
  <c r="H57" i="2"/>
  <c r="H56" i="2"/>
  <c r="H53" i="2"/>
  <c r="H51" i="2"/>
  <c r="H48" i="2"/>
  <c r="H45" i="2"/>
  <c r="H42" i="2"/>
  <c r="H41" i="2"/>
  <c r="H40" i="2"/>
  <c r="H39" i="2"/>
  <c r="H34" i="2"/>
  <c r="H33" i="2"/>
  <c r="H32" i="2"/>
  <c r="H31" i="2"/>
  <c r="H30" i="2"/>
  <c r="H29" i="2"/>
  <c r="H28" i="2"/>
  <c r="H27" i="2"/>
  <c r="H26" i="2"/>
  <c r="H25" i="2"/>
  <c r="H24" i="2"/>
  <c r="H21" i="2"/>
  <c r="H20" i="2"/>
  <c r="H9" i="6" l="1"/>
  <c r="E55" i="6" s="1"/>
  <c r="H50" i="6"/>
  <c r="E57" i="6" s="1"/>
  <c r="H16" i="6"/>
  <c r="E56" i="6" s="1"/>
  <c r="H102" i="2"/>
  <c r="E141" i="2" s="1"/>
  <c r="H112" i="2"/>
  <c r="E142" i="2" s="1"/>
  <c r="H67" i="2"/>
  <c r="E140" i="2" s="1"/>
  <c r="H124" i="2"/>
  <c r="E143" i="2" s="1"/>
  <c r="H36" i="2"/>
  <c r="E139" i="2" s="1"/>
  <c r="E138" i="2"/>
  <c r="E58" i="6" l="1"/>
  <c r="D8" i="21" s="1"/>
  <c r="E144" i="2"/>
  <c r="D132" i="10"/>
  <c r="H129" i="10"/>
  <c r="H127" i="10"/>
  <c r="H125" i="10"/>
  <c r="H123" i="10"/>
  <c r="H121" i="10"/>
  <c r="H119" i="10"/>
  <c r="H115" i="10"/>
  <c r="H111" i="10"/>
  <c r="H109" i="10"/>
  <c r="H107" i="10"/>
  <c r="H105" i="10"/>
  <c r="F103" i="10"/>
  <c r="H103" i="10" s="1"/>
  <c r="H101" i="10"/>
  <c r="H99" i="10"/>
  <c r="H97" i="10"/>
  <c r="H95" i="10"/>
  <c r="H93" i="10"/>
  <c r="H91" i="10"/>
  <c r="H89" i="10"/>
  <c r="H87" i="10"/>
  <c r="F84" i="10"/>
  <c r="H84" i="10" s="1"/>
  <c r="H80" i="10"/>
  <c r="H78" i="10"/>
  <c r="H76" i="10"/>
  <c r="H74" i="10"/>
  <c r="H72" i="10"/>
  <c r="H70" i="10"/>
  <c r="H68" i="10"/>
  <c r="H66" i="10"/>
  <c r="H64" i="10"/>
  <c r="H62" i="10"/>
  <c r="H59" i="10"/>
  <c r="H56" i="10"/>
  <c r="H53" i="10"/>
  <c r="H50" i="10"/>
  <c r="H47" i="10"/>
  <c r="H44" i="10"/>
  <c r="H41" i="10"/>
  <c r="H37" i="10"/>
  <c r="H35" i="10"/>
  <c r="H32" i="10"/>
  <c r="H29" i="10"/>
  <c r="H25" i="10"/>
  <c r="H22" i="10"/>
  <c r="H19" i="10"/>
  <c r="H14" i="10"/>
  <c r="H11" i="10"/>
  <c r="D54" i="22"/>
  <c r="D53" i="22"/>
  <c r="D52" i="22"/>
  <c r="H48" i="22"/>
  <c r="H47" i="22"/>
  <c r="H46" i="22"/>
  <c r="H45" i="22"/>
  <c r="H44" i="22"/>
  <c r="H43" i="22"/>
  <c r="H42" i="22"/>
  <c r="H41" i="22"/>
  <c r="H34" i="22"/>
  <c r="H33" i="22"/>
  <c r="H32" i="22"/>
  <c r="H31" i="22"/>
  <c r="H30" i="22"/>
  <c r="H29" i="22"/>
  <c r="H28" i="22"/>
  <c r="H27" i="22"/>
  <c r="H26" i="22"/>
  <c r="H25" i="22"/>
  <c r="H24" i="22"/>
  <c r="H23" i="22"/>
  <c r="H17" i="22"/>
  <c r="H16" i="22"/>
  <c r="H15" i="22"/>
  <c r="H12" i="22"/>
  <c r="H11" i="22"/>
  <c r="C22" i="20"/>
  <c r="C5" i="20" s="1"/>
  <c r="C21" i="20"/>
  <c r="C20" i="20"/>
  <c r="G18" i="20"/>
  <c r="G20" i="20" s="1"/>
  <c r="C13" i="20"/>
  <c r="G11" i="20"/>
  <c r="G9" i="20"/>
  <c r="A7" i="20"/>
  <c r="C25" i="19"/>
  <c r="C24" i="19"/>
  <c r="C23" i="19"/>
  <c r="G21" i="19"/>
  <c r="G23" i="19" s="1"/>
  <c r="G25" i="19" s="1"/>
  <c r="G9" i="19" s="1"/>
  <c r="G28" i="18" s="1"/>
  <c r="C9" i="19"/>
  <c r="C31" i="18"/>
  <c r="A31" i="18"/>
  <c r="C19" i="18"/>
  <c r="C15" i="18"/>
  <c r="C12" i="18"/>
  <c r="C10" i="18"/>
  <c r="C7" i="18"/>
  <c r="C6" i="18"/>
  <c r="C5" i="18"/>
  <c r="C27" i="17"/>
  <c r="C9" i="17" s="1"/>
  <c r="C26" i="17"/>
  <c r="C25" i="17"/>
  <c r="G23" i="17"/>
  <c r="G17" i="17"/>
  <c r="A11" i="17"/>
  <c r="C55" i="16"/>
  <c r="C9" i="16" s="1"/>
  <c r="C53" i="16"/>
  <c r="G51" i="16"/>
  <c r="G45" i="16"/>
  <c r="G43" i="16"/>
  <c r="C34" i="16"/>
  <c r="G32" i="16"/>
  <c r="G23" i="16"/>
  <c r="G19" i="16"/>
  <c r="A11" i="16"/>
  <c r="A36" i="16" s="1"/>
  <c r="C142" i="15"/>
  <c r="C9" i="15" s="1"/>
  <c r="C141" i="15"/>
  <c r="C140" i="15"/>
  <c r="G136" i="15"/>
  <c r="G134" i="15"/>
  <c r="G130" i="15"/>
  <c r="C125" i="15"/>
  <c r="G123" i="15"/>
  <c r="G120" i="15"/>
  <c r="G117" i="15"/>
  <c r="G114" i="15"/>
  <c r="G112" i="15"/>
  <c r="G110" i="15"/>
  <c r="G108" i="15"/>
  <c r="G106" i="15"/>
  <c r="C99" i="15"/>
  <c r="G97" i="15"/>
  <c r="G95" i="15"/>
  <c r="G92" i="15"/>
  <c r="C87" i="15"/>
  <c r="G85" i="15"/>
  <c r="G80" i="15"/>
  <c r="G78" i="15"/>
  <c r="G76" i="15"/>
  <c r="C72" i="15"/>
  <c r="G68" i="15"/>
  <c r="G65" i="15"/>
  <c r="G62" i="15"/>
  <c r="G59" i="15"/>
  <c r="G53" i="15"/>
  <c r="G50" i="15"/>
  <c r="G48" i="15"/>
  <c r="G43" i="15"/>
  <c r="G40" i="15"/>
  <c r="G35" i="15"/>
  <c r="A30" i="15"/>
  <c r="C28" i="15"/>
  <c r="G25" i="15"/>
  <c r="G23" i="15"/>
  <c r="G21" i="15"/>
  <c r="G19" i="15"/>
  <c r="G17" i="15"/>
  <c r="C32" i="14"/>
  <c r="A32" i="14"/>
  <c r="C17" i="14"/>
  <c r="C13" i="14"/>
  <c r="C10" i="14"/>
  <c r="C7" i="14"/>
  <c r="C6" i="14"/>
  <c r="C5" i="14"/>
  <c r="C19" i="12"/>
  <c r="C16" i="12"/>
  <c r="C15" i="12"/>
  <c r="C12" i="12"/>
  <c r="C10" i="12"/>
  <c r="C7" i="12"/>
  <c r="C6" i="12"/>
  <c r="C5" i="12"/>
  <c r="G53" i="16" l="1"/>
  <c r="G13" i="20"/>
  <c r="G5" i="20" s="1"/>
  <c r="G38" i="12" s="1"/>
  <c r="G25" i="17"/>
  <c r="G27" i="17" s="1"/>
  <c r="G9" i="17" s="1"/>
  <c r="G29" i="14" s="1"/>
  <c r="G34" i="16"/>
  <c r="G55" i="16" s="1"/>
  <c r="H7" i="10"/>
  <c r="E132" i="10" s="1"/>
  <c r="H8" i="22"/>
  <c r="E52" i="22" s="1"/>
  <c r="H20" i="22"/>
  <c r="E53" i="22" s="1"/>
  <c r="H38" i="22"/>
  <c r="E54" i="22" s="1"/>
  <c r="D7" i="21"/>
  <c r="C34" i="12"/>
  <c r="F138" i="15"/>
  <c r="G99" i="15"/>
  <c r="G87" i="15"/>
  <c r="G28" i="15"/>
  <c r="G125" i="15"/>
  <c r="G31" i="18"/>
  <c r="G70" i="15"/>
  <c r="G72" i="15" s="1"/>
  <c r="G138" i="15" l="1"/>
  <c r="G140" i="15" s="1"/>
  <c r="G142" i="15" s="1"/>
  <c r="G9" i="15" s="1"/>
  <c r="G25" i="14" s="1"/>
  <c r="G9" i="16"/>
  <c r="G27" i="14" s="1"/>
  <c r="E55" i="22"/>
  <c r="D10" i="21" s="1"/>
  <c r="E134" i="10"/>
  <c r="D9" i="21" s="1"/>
  <c r="G36" i="12"/>
  <c r="G32" i="14" l="1"/>
  <c r="G34" i="12" s="1"/>
  <c r="G40" i="12" s="1"/>
  <c r="D11" i="21" s="1"/>
  <c r="D16" i="21" s="1"/>
  <c r="D17" i="21" s="1"/>
  <c r="D18" i="21" s="1"/>
  <c r="D19" i="21" l="1"/>
  <c r="D20" i="21" s="1"/>
  <c r="G28" i="12"/>
</calcChain>
</file>

<file path=xl/sharedStrings.xml><?xml version="1.0" encoding="utf-8"?>
<sst xmlns="http://schemas.openxmlformats.org/spreadsheetml/2006/main" count="1745" uniqueCount="1027">
  <si>
    <t>Projekt:39BO1FA Ureditev ceste s pločnikom Globoko - Bojsno, 1. Faza</t>
  </si>
  <si>
    <t>Projekt:</t>
  </si>
  <si>
    <t>Odsek:</t>
  </si>
  <si>
    <t>Načrt:</t>
  </si>
  <si>
    <t>Vodilni načrt ceste</t>
  </si>
  <si>
    <t>Faza:</t>
  </si>
  <si>
    <t>1</t>
  </si>
  <si>
    <t>PREDRAČUN</t>
  </si>
  <si>
    <t>Postavka</t>
  </si>
  <si>
    <t>Normativ</t>
  </si>
  <si>
    <t>Opis postavke</t>
  </si>
  <si>
    <t xml:space="preserve">Enota </t>
  </si>
  <si>
    <t>Količina</t>
  </si>
  <si>
    <t>Cena za enoto</t>
  </si>
  <si>
    <t>Cena skupaj</t>
  </si>
  <si>
    <t>1 PREDDELA</t>
  </si>
  <si>
    <t>PREDDELA SKUPAJ:</t>
  </si>
  <si>
    <t>1.1 Geodetska dela</t>
  </si>
  <si>
    <t>0001</t>
  </si>
  <si>
    <t>S 1 1 121</t>
  </si>
  <si>
    <t>Obnova in zavarovanje zakoličbe osi trase ostale javne ceste v ravninskem terenu</t>
  </si>
  <si>
    <t>KM</t>
  </si>
  <si>
    <t>0002</t>
  </si>
  <si>
    <t>S 1 1 221</t>
  </si>
  <si>
    <t>Postavitev in zavarovanje prečnega profila ostale javne ceste v ravninskem terenu</t>
  </si>
  <si>
    <t>KOS</t>
  </si>
  <si>
    <t>1.2 Čiščenje terena</t>
  </si>
  <si>
    <t>N 1 1 122</t>
  </si>
  <si>
    <t>Rušitev in odstranitev nadsrešnice avtobusnega postajališča</t>
  </si>
  <si>
    <t>S 1 2 311</t>
  </si>
  <si>
    <t>Porušitev in odstranitev makadamskega vozišča v debelini do 20 cm</t>
  </si>
  <si>
    <t>M3</t>
  </si>
  <si>
    <t>0003</t>
  </si>
  <si>
    <t>S 1 2 391</t>
  </si>
  <si>
    <t>Porušitev in odstranitev robnika iz cementnega betona</t>
  </si>
  <si>
    <t>M1</t>
  </si>
  <si>
    <t>0004</t>
  </si>
  <si>
    <t>N 1 1 615</t>
  </si>
  <si>
    <t>Porušitev in ponovna vgraditev tlakovanega vozišča iz kock s stranico do 8 cm. (višinska prilagoditev na novo stanje)</t>
  </si>
  <si>
    <t>M2</t>
  </si>
  <si>
    <t>0005</t>
  </si>
  <si>
    <t>S 1 2 122</t>
  </si>
  <si>
    <t>Odstranitev grmovja na gosto porasli površini (nad 50 % pokritega tlorisa) - strojno</t>
  </si>
  <si>
    <t>0006</t>
  </si>
  <si>
    <t>S 1 2 142</t>
  </si>
  <si>
    <t>Odstranitev grmovja in dreves z debli premera do 10 cm ter vej na gosto porasli površini - strojno</t>
  </si>
  <si>
    <t>0007</t>
  </si>
  <si>
    <t>S 1 2 321</t>
  </si>
  <si>
    <t>Porušitev in odstranitev asfaltne plasti v debelini do 5 cm</t>
  </si>
  <si>
    <t>0008</t>
  </si>
  <si>
    <t>S 1 2 322</t>
  </si>
  <si>
    <t>Porušitev in odstranitev asfaltne plasti v debelini 6 do 10 cm</t>
  </si>
  <si>
    <t>0009</t>
  </si>
  <si>
    <t>S 1 2 382</t>
  </si>
  <si>
    <t>Rezanje asfaltne plasti s talno diamantno žago, debele 6 do 10 cm</t>
  </si>
  <si>
    <t>0010</t>
  </si>
  <si>
    <t>S 1 2 371</t>
  </si>
  <si>
    <t xml:space="preserve">Rezkanje in odvoz asfaltne krovne plasti v debelini do 3 cm </t>
  </si>
  <si>
    <t>2 ZEMELJSKA DELA</t>
  </si>
  <si>
    <t>ZEMELJSKA DELA SKUPAJ:</t>
  </si>
  <si>
    <t>2.1 Izkopi</t>
  </si>
  <si>
    <t>S 2 1 112</t>
  </si>
  <si>
    <t>Površinski izkop plodne zemljine - 1. kategorije - strojno z odrivom do 50 m</t>
  </si>
  <si>
    <t>S 2 1 114</t>
  </si>
  <si>
    <t xml:space="preserve">Površinski izkop plodne zemljine - 1. kategorije - strojno z nakladanjem </t>
  </si>
  <si>
    <t>S 2 1 224</t>
  </si>
  <si>
    <t>Široki izkop vezljive zemljine - 3. kategorije - strojno z nakladanjem</t>
  </si>
  <si>
    <t>S 2 1 313</t>
  </si>
  <si>
    <t>Izkop vezljive zemljine/zrnate kamnine - 3. kategorije za temelje, kanalske rove, prepuste, jaške in drenaže, širine do 1,0 m in globine do 1,0 m - ročno, planiranje dna ročno</t>
  </si>
  <si>
    <t>2.2 Planum temeljnih tal</t>
  </si>
  <si>
    <t>S 2 2 112</t>
  </si>
  <si>
    <t>Ureditev planuma temeljnih tal vezljive zemljine - 3. kategorije</t>
  </si>
  <si>
    <t>2.3 Ločilne, drenažne in filtrske plasti ter delovni plato</t>
  </si>
  <si>
    <t>S 2 3 313</t>
  </si>
  <si>
    <t>Dobava in vgraditev geotekstilije za ločilno plast (po načrtu), natezna trdnost do nad 14 do 16 kN/m2</t>
  </si>
  <si>
    <t>2.4 Nasipi, zasipi, klini, posteljica in glinasti naboj</t>
  </si>
  <si>
    <t>S 2 4 421</t>
  </si>
  <si>
    <t>Vgraditev posteljice v debelini plasti do 30 cm iz zrnate kamnine - 3. kategorije</t>
  </si>
  <si>
    <t>Opomba:
Posteljica za pločnik in cesto</t>
  </si>
  <si>
    <t>S 2 4 212</t>
  </si>
  <si>
    <t>Zasip z vezljivo zemljino - 3. kategorije - strojno</t>
  </si>
  <si>
    <t>2.5 Brežine in zelenice</t>
  </si>
  <si>
    <t>S 2 5 112</t>
  </si>
  <si>
    <t>Humuziranje brežine brez valjanja, v debelini do 15 cm - strojno</t>
  </si>
  <si>
    <t>S 2 5 151</t>
  </si>
  <si>
    <t>Doplačilo za zatravitev s semenom</t>
  </si>
  <si>
    <t>S 2 5 132</t>
  </si>
  <si>
    <t>Humuziranje zelenice brez valjanja, v debelini do 15 cm - strojno</t>
  </si>
  <si>
    <t>2.9 Prevozi, razprostiranje in ureditev deponij materiala</t>
  </si>
  <si>
    <t>N 1 1 105</t>
  </si>
  <si>
    <t>Odvoz odpadnega asfalta v predelavo. Asfaltna baza.</t>
  </si>
  <si>
    <t>T</t>
  </si>
  <si>
    <t>S 2 9 131</t>
  </si>
  <si>
    <t>Razprostiranje odvečne plodne zemljine - 1. kategorije</t>
  </si>
  <si>
    <t>S 2 9 133</t>
  </si>
  <si>
    <t>Razprostiranje odvečne vezljive zemljine - 3. kategorije</t>
  </si>
  <si>
    <t>Opomba:
Zajet prevoz na deponijo.</t>
  </si>
  <si>
    <t>S 2 9 154</t>
  </si>
  <si>
    <t>Odlaganje odpadnega cementnega betona na komunalno deponijo</t>
  </si>
  <si>
    <t>3 VOZIŠČNE KONSTRUKCIJE</t>
  </si>
  <si>
    <t>VOZIŠČNE KONSTRUKCIJE SKUPAJ:</t>
  </si>
  <si>
    <t>3.1 Nosilne plasti</t>
  </si>
  <si>
    <t>S 3 1 132</t>
  </si>
  <si>
    <t>Izdelava nevezane nosilne plasti enakomerno zrnatega drobljenca iz kamnine v debelini 21 do 30 cm</t>
  </si>
  <si>
    <t>Opomba:
tampon ceste debeline 25 cm</t>
  </si>
  <si>
    <t>S 3 1 141</t>
  </si>
  <si>
    <t>Izdelava nevezane nosilne plasti enakozrnatega drobljenca iz kamnine v debelini do 20 cm</t>
  </si>
  <si>
    <t>Opomba:
tampon pločnika</t>
  </si>
  <si>
    <t>S 3 1 554</t>
  </si>
  <si>
    <t>Izdelava nosilne plasti bituminizirane zmesi AC 22 base B 50/70 A3 v debelini 8 cm</t>
  </si>
  <si>
    <t>3.2 Obrabne plasti</t>
  </si>
  <si>
    <t>S 3 2 278</t>
  </si>
  <si>
    <t>Izdelava obrabne in zaporne plasti bituminizirane zmesi AC 11 surf B 70/100 A3 v debelini 4 cm</t>
  </si>
  <si>
    <t>S 3 2 254</t>
  </si>
  <si>
    <t>Izdelava obrabne in zaporne plasti bituminizirane zmesi AC 8 surf B 70/100 A5 v debelini 4 cm</t>
  </si>
  <si>
    <t>Opomba:
v debelini 5 cm</t>
  </si>
  <si>
    <t>3.4 Tlakovane obrabne plasti</t>
  </si>
  <si>
    <t>N 1 1 616</t>
  </si>
  <si>
    <t>Dobava in vgradnja betonske opozorilne (čepaste) taktilne plošče dim 30/30/8, bele, z nanosom protiprašne emulzije; stiki zaliti s trajnoelastično zmesjo. (OPOMBA: plošče morajo biti skladne s standardom SIST ISO 21542:2016;)</t>
  </si>
  <si>
    <t>Opomba:
velja za taktilne označbe</t>
  </si>
  <si>
    <t>N 1 1 617</t>
  </si>
  <si>
    <t>Dobava in vgradnja betonske vodilne (rebraste) taktilne plošče dim 30/30/8, bele, z nanosom protiprašne emulzije; stiki zaliti s trajnoelastično zmesjo. (OPOMBA: plošče morajo biti skladne s standardom SIST ISO 21542:2016;)</t>
  </si>
  <si>
    <t>N 1 1 618</t>
  </si>
  <si>
    <t>Vgradnja bitumenskega traku na stiku med tlakovci in okoliškim asfaltom</t>
  </si>
  <si>
    <t>N 1 1 619</t>
  </si>
  <si>
    <t>Izdelava podložne plasti za tlakovano obrabno plast iz nevezane zmesi zrn (peska)</t>
  </si>
  <si>
    <t>3.5 Robni elementi vozišč</t>
  </si>
  <si>
    <t>S 3 5 214</t>
  </si>
  <si>
    <t>Dobava in vgraditev predfabriciranega dvignjenega robnika iz cementnega betona  s prerezom 15/25 cm</t>
  </si>
  <si>
    <t>S 3 5 235</t>
  </si>
  <si>
    <t>Dobava in vgraditev predfabriciranega pogreznjenega robnika iz cementnega betona  s prerezom 15/25 cm</t>
  </si>
  <si>
    <t>S 3 5 236</t>
  </si>
  <si>
    <t>Dobava in vgraditev predfabriciranega pogreznjenega robnika iz cementnega betona  s prerezom ../.. cm</t>
  </si>
  <si>
    <t>Opomba:
Robnik 8/20cm.</t>
  </si>
  <si>
    <t>S 3 5 275</t>
  </si>
  <si>
    <t>Dobava in vgraditev dvignjenega vtočnega robnika s prerezom 15/25 cm iz cementnega betona</t>
  </si>
  <si>
    <t>3.6 Bankine</t>
  </si>
  <si>
    <t>S 3 6 133</t>
  </si>
  <si>
    <t>Izdelava bankine iz drobljenca, široke 0,76 do 1,00 m</t>
  </si>
  <si>
    <t>S 3 6 131</t>
  </si>
  <si>
    <t>Izdelava bankine iz drobljenca, široke do 0,50 m</t>
  </si>
  <si>
    <t>4 ODVODNJAVANJE</t>
  </si>
  <si>
    <t>ODVODNJAVANJE SKUPAJ:</t>
  </si>
  <si>
    <t>4.1 Površinsko odvodnjavanje</t>
  </si>
  <si>
    <t>S 4 1 451</t>
  </si>
  <si>
    <t>Zavarovanje dna kadunjastega jarka s plastjo bitumenskega betona, debelo 3 cm, in plastjo bituminiziranega drobljenca, debelo 7 cm, širokega 50 cm</t>
  </si>
  <si>
    <t>S 4 1 231</t>
  </si>
  <si>
    <t>Utrditev jarka s kanaletami na stik iz cementnega betona, dolžine 100 cm in notranje širine dna kanalete 30 cm, na podložni plasti iz zmesi zrn drobljenca, debeli 10 cm</t>
  </si>
  <si>
    <t>4.2 Globinsko odvodnjavanje - drenaže</t>
  </si>
  <si>
    <t>S 4 2 134</t>
  </si>
  <si>
    <t>Izdelava vzdolžne in prečne drenaže, globoke do 1,0 m, na podložni plasti iz cementnega betona, debeline 10 cm, z gibljivimi plastičnimi cevmi premera 15 cm</t>
  </si>
  <si>
    <t>S 4 2 321</t>
  </si>
  <si>
    <t>Doplačilo za izkop in zasip vzdolžne in prečne drenaže, globoke 1 do 2 m</t>
  </si>
  <si>
    <t>5 GRADBENA IN OBRTNIŠKA DELA</t>
  </si>
  <si>
    <t>GRADBENA IN OBRTNIŠKA DELA SKUPAJ:</t>
  </si>
  <si>
    <t>5.8 Ključavničarska dela in dela v jeklu</t>
  </si>
  <si>
    <t>N 1 1 629</t>
  </si>
  <si>
    <t>Dobava in postavitev tipske BUS hiške za avtobusno postajališče tlorisne velikosti 4,60 m x 1,6 m in višine 2,50 m</t>
  </si>
  <si>
    <t>7 TUJE STORITVE</t>
  </si>
  <si>
    <t>TUJE STORITVE SKUPAJ:</t>
  </si>
  <si>
    <t>7.8 Preskusi, nadzor in tehnična dokumentacija</t>
  </si>
  <si>
    <t>S 7 9 311</t>
  </si>
  <si>
    <t>Projektantski nadzor. Vrednost postavke je že fiksno določena v PIS-u in jo ponudnik ne more/ne sme spreminjati. Obračun projektantskega nadzora se bo izvedel po dokazljivih dejanskih stroških na podlagi računa izvajalca projektantskega nadzora.</t>
  </si>
  <si>
    <t>URA</t>
  </si>
  <si>
    <t>N 1 1 620</t>
  </si>
  <si>
    <t>Zakoličba pred gradnjo ter morebitna zaščita med gradnjo obstoječega TK VODA.   Po navodilih upravljalca.</t>
  </si>
  <si>
    <t>N 1 1 630</t>
  </si>
  <si>
    <t>Izdelava oz. rekonstrukcija obstoječega betonskega jaška (višinska prilagoditev pokrovov), kjer je nadvišanje/znižanje obstoječega jaška zaradi višinske prilagoditve novi niveleti ceste</t>
  </si>
  <si>
    <t>N 1 1 628</t>
  </si>
  <si>
    <t>Geološko geomehanski nadzor med gradnjo</t>
  </si>
  <si>
    <t>N 1 1 621</t>
  </si>
  <si>
    <t>Zakoličba pred gradnjo ter morebitna zaščita med gradnjo obstoječega FEKALNEGA VODA.   Po navodilih upravljalca.</t>
  </si>
  <si>
    <t>N 1 1 622</t>
  </si>
  <si>
    <t>Zakoličba pred gradnjo ter morebitna zaščita med gradnjo obstoječega VODOVOD.   Po navodilih upravljalca.</t>
  </si>
  <si>
    <t>N 1 1 624</t>
  </si>
  <si>
    <t>Nadzor upravljavcev posameznih komunalnih vodov na območju gradnje rekonstrukcije ceste za TK VOD. Opomba: obračun se vrši po dejanskih stroških.</t>
  </si>
  <si>
    <t>N 1 1 625</t>
  </si>
  <si>
    <t>Nadzor upravljavcev posameznih komunalnih vodov na območju gradnje rekonstrukcije ceste za FEKALNI KANAL. Opomba: obračun se vrši po dejanskih stroških</t>
  </si>
  <si>
    <t>N 1 1 626</t>
  </si>
  <si>
    <t>Nadzor upravljavcev posameznih komunalnih vodov na območju gradnje rekonstrukcije ceste za VODOVOD. Opomba: obračun se vrši po dejanskih stroških.</t>
  </si>
  <si>
    <t xml:space="preserve">  CENA SKUPAJ (brez DDV)</t>
  </si>
  <si>
    <t>S 2 4 213</t>
  </si>
  <si>
    <t>Zasip z zrnato kamnino - 3. kategorije - ročno</t>
  </si>
  <si>
    <t>S 2 4 214</t>
  </si>
  <si>
    <t>Zasip z zrnato kamnino - 3. kategorije - strojno</t>
  </si>
  <si>
    <t>S 4 3 222</t>
  </si>
  <si>
    <t>Obbetoniranje cevi za kanalizacijo s cementnim betonom C 16/20, po detajlu iz načrta, premera 20 cm</t>
  </si>
  <si>
    <t>S 4 4 333</t>
  </si>
  <si>
    <t>Izdelava jaška iz polietilena, krožnega prereza s premerom 50 cm, globokega 1,5 do 2,0 m</t>
  </si>
  <si>
    <t>S 4 3 832</t>
  </si>
  <si>
    <t>S 4 4 797</t>
  </si>
  <si>
    <t>Preskus tesnosti jaška premera do 50 cm</t>
  </si>
  <si>
    <t>S 4 3 841</t>
  </si>
  <si>
    <t>Pregled vgrajenih cevi s TV kamero</t>
  </si>
  <si>
    <t>S 4 4 163</t>
  </si>
  <si>
    <t>S 4 4 971</t>
  </si>
  <si>
    <t>S 4 1 142</t>
  </si>
  <si>
    <t>0011</t>
  </si>
  <si>
    <t>0012</t>
  </si>
  <si>
    <t>0013</t>
  </si>
  <si>
    <t>0014</t>
  </si>
  <si>
    <t>0015</t>
  </si>
  <si>
    <t>Opomba:
Pešč. mat. granulacije 0 do 32 mm s komprimacijo, v coni cevovoda v debelini 30 cm nad temenom, s komprimacijo v plasteh po 20 cm, zbitost 95% po proctorju, vključno z nabavo in transportom materiala.</t>
  </si>
  <si>
    <t>Opomba:
Zasip kanala izven cone cevovoda v plasteh d=20 cm in komprimiranje do stopnje 95% SPP po proctorju, vključno z_x000D_
nabavo in transportom materiala.</t>
  </si>
  <si>
    <t>S 4 4 854</t>
  </si>
  <si>
    <t>Dobava in vgraditev rešetke iz duktilne litine z nosilnostjo 400 kN, s prerezom 400/400 mm</t>
  </si>
  <si>
    <t>Projekt:39 Ureditev ceste s pločnikom Globoko - Bojsno</t>
  </si>
  <si>
    <t>39 - UREDITEV CESTE S PLOČNIKOM</t>
  </si>
  <si>
    <t>GLOBOKO - BOJSNO</t>
  </si>
  <si>
    <t>PROMETNA OPREMA - 1. FAZA</t>
  </si>
  <si>
    <t>PZI</t>
  </si>
  <si>
    <t>S 1 2 211</t>
  </si>
  <si>
    <t>Demontaža prometnega znaka na enem podstavku</t>
  </si>
  <si>
    <t>S 1 2 212</t>
  </si>
  <si>
    <t>Demontaža prometnega znaka na dveh podstavkih</t>
  </si>
  <si>
    <t>N 3 1 134</t>
  </si>
  <si>
    <t>Demontaža prometnega ogledala</t>
  </si>
  <si>
    <t>6 OPREMA CEST</t>
  </si>
  <si>
    <t>OPREMA CEST SKUPAJ:</t>
  </si>
  <si>
    <t>6.1 Pokončna oprema cest</t>
  </si>
  <si>
    <t>S 6 1 132</t>
  </si>
  <si>
    <t>Izdelava temelja iz cementnega betona C 12/15, globine 100 cm, premera 30 cm</t>
  </si>
  <si>
    <t>S 6 1 216</t>
  </si>
  <si>
    <t>Dobava in vgraditev stebrička za prometni znak iz vroče cinkane jeklene cevi s premerom 64 mm, dolge 3000 mm</t>
  </si>
  <si>
    <t>S 6 1 217</t>
  </si>
  <si>
    <t>Dobava in vgraditev stebrička za prometni znak iz vroče cinkane jeklene cevi s premerom 64 mm, dolge 3500 mm</t>
  </si>
  <si>
    <t>S 6 1 218</t>
  </si>
  <si>
    <t>Dobava in vgraditev stebrička za prometni znak iz vroče cinkane jeklene cevi s premerom 64 mm, dolge 4000 mm</t>
  </si>
  <si>
    <t>N 3 1 120</t>
  </si>
  <si>
    <t>Dobava in pritrditev okroglega prometnega znaka, podlaga iz aluminijaste pločevine, razred svetlobne odbojnosti površine glede na značilnosti okolice RA3, premera 600 mm</t>
  </si>
  <si>
    <t>N 3 1 122</t>
  </si>
  <si>
    <t>Dobava in pritrditev okroglega prometnega znaka, podlaga iz aluminijaste pločevine, razred svetlobne odbojnosti površine glede na značilnosti okolice RA2, premera 400 mm</t>
  </si>
  <si>
    <t>N 3 1 129</t>
  </si>
  <si>
    <t>Dobava in pritrditev okroglega prometnega znaka, podlaga iz aluminijaste pločevine, razred svetlobne odbojnosti površine glede na značilnosti okolice RA2, premera 600 mm</t>
  </si>
  <si>
    <t>N 3 1 130</t>
  </si>
  <si>
    <t>Dobava in pritrditev  prometnega znaka, podlaga iz aluminijaste pločevine, razred svetlobne odbojnosti površine glede na značilnosti okolice RA2, velikosti od 0,11 do 0,2 m2</t>
  </si>
  <si>
    <t>N 3 1 136</t>
  </si>
  <si>
    <t>Dobava in pritrditev  prometnega znaka, podlaga iz aluminijaste pločevine, razred svetlobne odbojnosti površine glede na značilnosti okolice RA2, velikosti od 0,41 do 0,70 m2</t>
  </si>
  <si>
    <t>N 3 1 137</t>
  </si>
  <si>
    <t>Dobava in pritrditev trikotnega prometnega znaka, podlaga iz aluminijaste pločevine, razred svetlobne odbojnosti površine glede na značilnosti okolice RA2, dolžina stranice a=600 mm</t>
  </si>
  <si>
    <t>6.2 Označbe na voziščih</t>
  </si>
  <si>
    <t>S 6 2 168</t>
  </si>
  <si>
    <t>Izdelava tankoslojne prečne in ostalih označb na vozišču z enokomponentno belo barvo, vključno 250 g/m2 posipa z drobci / kroglicami stekla, strojno, debelina plasti suhe snovi 250 mikrometra, površina označbe nad 1,5 m2</t>
  </si>
  <si>
    <t>Opomba:
Karakteristike talnih označb morajo biti skladne s Pravilnikom o prometni signalizaciji in prometni opremi na cestah Ur.l. 99/2015</t>
  </si>
  <si>
    <t>S 6 2 223</t>
  </si>
  <si>
    <t>Izdelava tankoslojne prečne in ostalih označb na vozišču z enokomponentno rumeno barvo, vključno 250 g/m2 posipa z drobci / kroglicami stekla, strojno, debelina plasti suhe snovi 200 mikrometra, površina označbe 1,1 do 1,5 m2</t>
  </si>
  <si>
    <t>N 3 2 105</t>
  </si>
  <si>
    <t>Izdelava tankoslojne vzdolžne označbe na vozišču z enokomponentno rumeno barvo, vključno 250 g/m2 posipa z drobci / kroglicami stekla, strojno, debelina plasti suhe snovi 250 mikrometra, širina črte 30cm, vključeno doplačilo za izdelavo prekinjene črte</t>
  </si>
  <si>
    <t>N 3 2 102</t>
  </si>
  <si>
    <t>Dobava in izvedba nanosa dvokomponentne hladne plastike, zelo obstojne z dolgo dobo ekploatacije, certificirano v soglasju z EN standardi (kot npr. Helios - Signodur Structure), za nanos 3 x 3 cm vodilnih linij</t>
  </si>
  <si>
    <t>Opomba:
Velja za taktilne oznake!_x000D_
Karakteristike talnih označb morajo biti skladne s Pravilnikom o prometni signalizaciji in prometni opremi na cestah Ur.l. 99/2015</t>
  </si>
  <si>
    <t>S 6 2 122</t>
  </si>
  <si>
    <t>Izdelava tankoslojne vzdolžne označbe na vozišču z enokomponentno belo barvo, vključno 250 g/m2 posipa z drobci / kroglicami stekla, strojno, debelina plasti suhe snovi 250 mikrometra, širina črte 12 cm</t>
  </si>
  <si>
    <t>S 6 2 232</t>
  </si>
  <si>
    <t>Doplačilo za ročno izdelavo tankoslojne označbe na vozišču, širina črte 12 cm</t>
  </si>
  <si>
    <t>6.5 Oprema za vodenje prometa</t>
  </si>
  <si>
    <t>S 6 3 122</t>
  </si>
  <si>
    <t>Dobava in postavitev plastičnega smernika s polnim prerezom, dolžina 1200 mm, z odsevnikom iz umetne snovi</t>
  </si>
  <si>
    <t>6.6 Druga prometna oprema</t>
  </si>
  <si>
    <t>N 3 3 102</t>
  </si>
  <si>
    <t>Dobava in pritrditev prometno varnostnega ogledala 100x80cm  izdelanega iz polikabornata</t>
  </si>
  <si>
    <t>7.6 Preskusi, nadzor in tehnična dokumentacija</t>
  </si>
  <si>
    <t xml:space="preserve">Ureditev ceste s pločnikom Globoko - Bojsno
</t>
  </si>
  <si>
    <t>Odvodnjavanje - Meteorna kanalizacija 1. FAZA</t>
  </si>
  <si>
    <t>PREDRAČUN S POPISOM DEL</t>
  </si>
  <si>
    <t>Met. kanalizacija - odvodnja - Globoko - Bojsno</t>
  </si>
  <si>
    <t>Met. kanalizacija - odvodnje SKUPAJ:</t>
  </si>
  <si>
    <t>1.1 Preddela - Geodetska dela, rušitve</t>
  </si>
  <si>
    <t>S 1 1 131</t>
  </si>
  <si>
    <t>Obnova in zavarovanje zakoličbe trase komunalnih vodov v ravninskem terenu</t>
  </si>
  <si>
    <t>Opomba:
Zakoličba cevovodov</t>
  </si>
  <si>
    <t>S 1 1 231</t>
  </si>
  <si>
    <t>Postavitev in zavarovanje prečnega profila za komunalne vode v ravninskem terenu</t>
  </si>
  <si>
    <t>Opomba:
45 x zakoličba jaškov
28 x zakoličba požiralnikov</t>
  </si>
  <si>
    <t>1.2 Zemeljska dela - Izkopi, planum</t>
  </si>
  <si>
    <t>S 2 1 314</t>
  </si>
  <si>
    <t>Izkop vezljive zemljine/zrnate kamnine - 3. kategorije za temelje, kanalske rove, jaške, jarke in drenaže, širine do 1,5 m in globine do 2,5 m - strojno, planiranje dna ročno</t>
  </si>
  <si>
    <t>Opomba:
Izkop za primarne in zvezne kanalizacijske cevi</t>
  </si>
  <si>
    <t>S 2 1 314a</t>
  </si>
  <si>
    <t xml:space="preserve">Dobava in vgradnja vertikalnega opaža za vertikalno razpiranje kanalskega rova pri globini nad 1 m.        </t>
  </si>
  <si>
    <t>m2</t>
  </si>
  <si>
    <t>Opomba:
Opaž se prestavlja po kampadah glede na potrebe</t>
  </si>
  <si>
    <t>S 2 2 113</t>
  </si>
  <si>
    <t>Ureditev planuma temeljnih tal zrnate kamnine - 3. kategorije</t>
  </si>
  <si>
    <t>1.3 Zemeljska dela - Zasipi, odvozi</t>
  </si>
  <si>
    <t>N 2 2 113</t>
  </si>
  <si>
    <t>Izdelava in ureditev nasipa nad kanalom pred vtokom meteorne kanalizacije v vodotok Gabernica z nasipnim materialom</t>
  </si>
  <si>
    <t>1.5 Globinsko odvodnjavanje - cevi</t>
  </si>
  <si>
    <t>S 4 3 221</t>
  </si>
  <si>
    <t>Izdelava kanalizacije iz cevi iz polivinilklorida, vključno s podložno plastjo iz zmesi kamnitih zrn, premera 15 cm, v globini do 1,5 m</t>
  </si>
  <si>
    <t>Opomba:
Zvezne cevi iz K.J. za drenaže, 
Gladke enoslojne - debelostenske PVC cevi
posteljica=10cm+D/10, s komprimacijo do stopnje 97% SPP. Obodna togost SN8.</t>
  </si>
  <si>
    <t>Izdelava kanalizacije iz cevi iz polivinilklorida, vključno s podložno plastjo iz zmesi kamnitih zrn, premera 20 cm, v globini do 1,5 m</t>
  </si>
  <si>
    <t>Opomba:
Požiralniške zveze, _x000D_Gladke enoslojne - debelostenske PVC cevi
posteljica=10cm+D/10, s komprimacijo do stopnje 97% SPP. Obodna togost SN8.</t>
  </si>
  <si>
    <t>Izdelava kanalizacije iz cevi iz polivinilklorida, vključno s podložno plastjo iz zmesi kamnitih zrn, premera 25 cm, v globini do 1,5 m</t>
  </si>
  <si>
    <t>S 4 3 223</t>
  </si>
  <si>
    <t>Izdelava kanalizacije iz cevi iz polivinilklorida, vključno s podložno plastjo iz zmesi kamnitih zrn, premera 30 cm, v globini do 2,0 m</t>
  </si>
  <si>
    <t>Opomba:
Gladke enoslojne - debelostenske PVC cevi
posteljica=10cm+D/10, s komprimacijo do stopnje 97% SPP. Obodna togost SN8.</t>
  </si>
  <si>
    <t>S 4 3 225</t>
  </si>
  <si>
    <t>Izdelava kanalizacije iz cevi iz polivinilklorida, vključno s podložno plastjo iz zmesi kamnitih zrn, premera 40 cm, v globini do 2,0 m</t>
  </si>
  <si>
    <t>N 4 3 225</t>
  </si>
  <si>
    <t xml:space="preserve">Izdelava, transport in polaganje ABC DN 600 kanalizacijskih cevi, vključno s podolžno plastjo iz zmesi kamnitih zrn, izdelane v skladu s standardom SIST EN 1916, vključno s spojkami in tesnili.   Globine do 2,0m            </t>
  </si>
  <si>
    <t xml:space="preserve">Opomba:
ABC - armirano betonska cev DN 600 mm 
posteljica=10cm+D/10, s komprimacijo do stopnje 97% SPP. </t>
  </si>
  <si>
    <t xml:space="preserve">Izdelava, transport in polaganje ABC DN 1000 kanalizacijskih cevi, vključno s podolžno plastjo iz zmesi kamnitih zrn, izdelane v skladu s standardom SIST EN 1916, vključno s spojkami in tesnili.   Globine do 2,0m            </t>
  </si>
  <si>
    <t xml:space="preserve">Opomba:
Zadrževalnik ABC - armirano betonska cev DN 1000 mm 
posteljica=10cm+D/10, s komprimacijo do stopnje 97% SPP. </t>
  </si>
  <si>
    <t>S 4 3 290</t>
  </si>
  <si>
    <t>Tlakovanje dna in brežine vodotoka Gabernice in jarka z lomljencem, debelina 30 cm, stkik zapolnjeni s cementno malto, na podložni plasti iz cementnega betona debeline 15cm.</t>
  </si>
  <si>
    <t>N 1 1 103</t>
  </si>
  <si>
    <t xml:space="preserve">Izdelava in montaža protipovratne lopute okroglega prereza  60 cm z vsemi potrebnimi deli in tesnili.
Opomba: protipovratna loputa na iztoku v Gabernico iz plastičnih mas </t>
  </si>
  <si>
    <t>N 1 1 103a</t>
  </si>
  <si>
    <t xml:space="preserve">Izdelava in montaža protipovratne lopute okroglega prereza  30 cm z vsemi potrebnimi deli in tesnili.
Opomba: protipovratna loputa na iztoku v obcestni jarek iz plastičnih mas  </t>
  </si>
  <si>
    <t>N 1 1 103b</t>
  </si>
  <si>
    <t xml:space="preserve">Izdelava in montaža poševne betonske glave okroglega prereza  60 cm z vsemi potrebnimi deli in tesnili.
Opomba: poševna betonska glava na iztoku v Gabernico  </t>
  </si>
  <si>
    <t xml:space="preserve">N 1 1 103c </t>
  </si>
  <si>
    <t xml:space="preserve">Izdelava in montaža poševne betonske glave okroglega prereza  30 cm z vsemi potrebnimi deli in tesnili.
Opomba: poševna betonska glava na iztoku v obcestni jarek </t>
  </si>
  <si>
    <t>N1 3 109</t>
  </si>
  <si>
    <t>Priključevanje zvezne cevi na primarni meteorni kanal s fazonskimi komadi DN 200/250-400 mm (T komadi, odcepi) vključno z obdelavo vseh stikov in priključkov - komplet</t>
  </si>
  <si>
    <t xml:space="preserve">Dobava in montaža linijskega požiralnika DN 200 mm s peskolovom. Povozni linijski požiralnik vključno z rešekto nosilnosti 400kN. 
Opomba: Predvideni linijski požiralniki na hišnih/priključkih </t>
  </si>
  <si>
    <t>m1</t>
  </si>
  <si>
    <t xml:space="preserve">Izdelava, transport in polaganje gladkih polnostenskih PVC kanalizacijskih cevi DN 160 na podolžno plast iz peska, klase SN 8, izdelane v skladu s standardom SIST EN 1401-1, vključno s spojkami in tesnili. Povprečna dolžina hišnega priključka cca. 5,0 m (od primarnega kanala do parcelne meje. Cev se v območju cestnega telesa obbetonira.
Opomba: Obnova oz. rekonstrukcija hišnih priključkov                                                                                         </t>
  </si>
  <si>
    <t>Izvedba odcepnih priključkov KGEA PVC 200/160/45  vključno z vsemi ostalimi deli ; po potrebi skupaj z fazonskim komadom-koleno DN160mm za izvedbo loma 22°, 30°, 45° (odvisno od situacije na posamezni lokaciji priključka). 
Opomba: Obnova oz. rekonstrukcija hišnih priključkov</t>
  </si>
  <si>
    <t>kos</t>
  </si>
  <si>
    <t>1.6 Globinsko odvodnjavanje - jaški</t>
  </si>
  <si>
    <t>Izdelava jaška iz cementnega betona, krožnega prereza s premerom 60 cm, globokega do 2,5 m
Opomba: ABC DN 600 mm, po standardu SIST EN 1917</t>
  </si>
  <si>
    <t>Izdelava jaška iz cementnega betona, krožnega prereza s premerom 80 cm, globokega do 2,5 m
Opomba: ABC DN 800 mm, po standardu SIST EN 1917</t>
  </si>
  <si>
    <t>Izdelava jaška iz cementnega betona, krožnega prereza s premerom 100 cm, globokega 1,5 do 2,0 m
Opomba: ABC DN 1000 mm, po standardu SIST EN 1917</t>
  </si>
  <si>
    <t>S 4 4 799</t>
  </si>
  <si>
    <t>Preskus tesnosti jaška premera nad 80 cm</t>
  </si>
  <si>
    <t>Preskus tesnosti cevi premera 15 do 60 cm</t>
  </si>
  <si>
    <t>S 4 4 972</t>
  </si>
  <si>
    <t>Dobava in vgraditev pokrova iz duktilne litine z nosilnostjo 400 kN, krožnega prereza s premerom 600 mm
Opomba: Pokrovi za kontrolne jaške</t>
  </si>
  <si>
    <t xml:space="preserve">Dobava in vgraditev rešetke iz duktilne litine po standardu ISO 1083, nosilnosti 400 kN; dimenzij 610x570 mm.
Opomba: za požiralnike pod s čelnim in direktnim vtokom glej detajl
</t>
  </si>
  <si>
    <t>S 4 4 293</t>
  </si>
  <si>
    <t>Ojačitev jaška krožnega prereza s premerom 50 cm z obbetoniranjem s cementnim betonom C 25/30, po načrtu</t>
  </si>
  <si>
    <t>1.7 Zaključna dela</t>
  </si>
  <si>
    <t>N 1 3 112</t>
  </si>
  <si>
    <t>Posnetek kanalskega sistema po končani gradnji</t>
  </si>
  <si>
    <t>1.8 TUJE STORITVE</t>
  </si>
  <si>
    <t>Projektantski nadzor. Obračun projektantskega nadzora se bo izvedel po dokazljivih dejanskih stroških na podlagi računa izvajalca projektantskega nadzora.</t>
  </si>
  <si>
    <t>N 1 2 114</t>
  </si>
  <si>
    <t>Predvideno križanje predvidene meteorne kanalizacije z obstoječim TK vodom - izvede se zaščita v skladu z projektnimi pogoji/soglasjem upravljalca - komplet</t>
  </si>
  <si>
    <t>KOM</t>
  </si>
  <si>
    <t>Predvideno križanje predvidene meteorne kanalizacije z obstoječim VODOVODOM - izvede se zaščita v skladu z projektnimi pogoji/soglasjem upravljalca - komplet</t>
  </si>
  <si>
    <t>Predvideno križanje predvidene meteorne kanalizacije z obstoječim FEKALNIM vodom - izvede se zaščita v skladu z projektnimi pogoji/soglasjem upravljalca - komplet</t>
  </si>
  <si>
    <t>N 1 2 112</t>
  </si>
  <si>
    <t>Nadzor upravljalca v času gradnje</t>
  </si>
  <si>
    <t>UR</t>
  </si>
  <si>
    <t>kom</t>
  </si>
  <si>
    <t>CENA SKUPAJ (brez DDV)</t>
  </si>
  <si>
    <t>kpl</t>
  </si>
  <si>
    <t>Investitor:</t>
  </si>
  <si>
    <t>Objekt:</t>
  </si>
  <si>
    <t>Proj. dokumentacija:</t>
  </si>
  <si>
    <t>Štev. načrta:</t>
  </si>
  <si>
    <t>KARAKTERISTIKE OBJEKTA -  DOLŽINE:</t>
  </si>
  <si>
    <t>(m1)</t>
  </si>
  <si>
    <t>-</t>
  </si>
  <si>
    <t>dolžina</t>
  </si>
  <si>
    <t>REKAPITULACIJA NA ENOTO DOLŽINE</t>
  </si>
  <si>
    <t>€/m1</t>
  </si>
  <si>
    <t>GO dela za m1 oporne konstrukcije</t>
  </si>
  <si>
    <t>SKUPNA REKAPITULACIJA</t>
  </si>
  <si>
    <t>VRSTA DEL</t>
  </si>
  <si>
    <t>€</t>
  </si>
  <si>
    <t>A.</t>
  </si>
  <si>
    <t>SKUPAJ (brez DDV)</t>
  </si>
  <si>
    <t>B.</t>
  </si>
  <si>
    <t>OBRTNIŠKA DELA</t>
  </si>
  <si>
    <t>C.</t>
  </si>
  <si>
    <t>TUJE STORITVE</t>
  </si>
  <si>
    <t>A.+C.</t>
  </si>
  <si>
    <t>SKUPAJ</t>
  </si>
  <si>
    <t>(brez DDV)</t>
  </si>
  <si>
    <r>
      <rPr>
        <b/>
        <u/>
        <sz val="8"/>
        <rFont val="Arial CE"/>
        <charset val="238"/>
      </rPr>
      <t xml:space="preserve">Opombe: </t>
    </r>
    <r>
      <rPr>
        <b/>
        <sz val="8"/>
        <rFont val="Arial CE"/>
        <family val="2"/>
        <charset val="238"/>
      </rPr>
      <t>Pri izdelavi ponudbe za posamezna dela je potrebno upoštevati splošna določila za vse vrste del, ter posebna določila za posamezne vrste del!</t>
    </r>
  </si>
  <si>
    <t>SPL.DOL.</t>
  </si>
  <si>
    <t xml:space="preserve">Projektna dokumentacija PZI – popis del je sestavni del projektne dokumentacije PZI. Pred oddajo ponudbe je obvezno preveriti podatke in tehnične specifikacije navedene v grafičnem in tekstualnem delu projektne dokumentacije PZI. </t>
  </si>
  <si>
    <t>SPLOŠNA IN POSEBNA DOLOČILA PO VRSTAH DEL</t>
  </si>
  <si>
    <t>KAZALO</t>
  </si>
  <si>
    <t>SPLOŠNE OPOMBE</t>
  </si>
  <si>
    <t>SPLOŠNA DOLOČILA ZA VSE VRSTE DEL</t>
  </si>
  <si>
    <t>POSEBNA DOLOČILA PO VRSTAH DEL</t>
  </si>
  <si>
    <t xml:space="preserve">ZEMELJSKA DELA </t>
  </si>
  <si>
    <t>BETONSKA IN ŽELEZOKRIVSKA DELA</t>
  </si>
  <si>
    <t>TESARSKA DELA - OPAŽI</t>
  </si>
  <si>
    <t>PROTIKOROZIJSKA ZAŠČITA JEKLENIH KONSTRUKCIJ, PODKONSTRUKCIJ IN KLJUČAVNIČARSKIH IZDELKOV</t>
  </si>
  <si>
    <t xml:space="preserve">KLJUČAVNIČARSKA DELA (jeklene konstrukcije, ključavničarski izdelki) </t>
  </si>
  <si>
    <t>"SPLOŠNA OPOMBA: PZI projektantski popis in projektantski predračun je izdelan na podlagi PZI projekta, Pred izdelavo ponudbe je obvezen ogled lokacije objekta in projektne dokumentacije. Izvajalec je dolžan pri sestavi ponudbe upoštevati grafične in tekstualne dele projekta (PZI). V primeru tiskarskih napak in neskladij v projektu je dolžan na to opozoriti projektanta pred oddajo ponudbe.</t>
  </si>
  <si>
    <t xml:space="preserve">Za nobenega od predlogov izvajalec ne more uveljavljati doplačila (predpostavlja se, da izvajalec predlaga samo tiste proizvode, ki jih je upošteval v svojih ponudbenih oz. pogodbenih enotnih cenah). 
Potrditev o primernosti predlaganih proizvodov morajo podati projektant in nadzor in naročnik. Pomanjkanje na trgu, dolgi dobavni roki, spremembe nabavnih cen ipd. ne predstavljajo dopustnega razloga za odstopanje od predvidenega proizvoda oz. kakovosti, roka in cene. 
V primeru kakršnegakoli neskladja med določili in imenovanimi proizvodi v popisih del ter projektno dokumentacijo mora izvajalec o tem nemudoma obvestiti naročnika, ki v soglasju s projektantom določi, katera določila se upoštevajo oz. kateri proizvod se vgradi. </t>
  </si>
  <si>
    <t xml:space="preserve">POSEBNA DOLOČILA PO VRSTAH DEL ZEMELJSKA DELA </t>
  </si>
  <si>
    <t xml:space="preserve">Pred pričetkom nasipanja oz. zasipanja biti obvezno preverjena ustreznost podlage ter nasipnega oz. zasipnega materiala s strani geomehanika oz. nadzornika. Meritve zbitosti izvaja za to usposobljena organizacija ali podjetje. Izvajalec lahko prične z izvedbo naslednjih faz šele, ko bo izkazal ustreznost zbitosti, kar mora biti vsakič posebej vpisano v gradbeni dnevnik, na koncu pa o tem izdelano zaključno poročilo. </t>
  </si>
  <si>
    <r>
      <t xml:space="preserve">Enotne cene morajo vsebovati: </t>
    </r>
    <r>
      <rPr>
        <sz val="8"/>
        <rFont val="Arial CE"/>
        <family val="2"/>
        <charset val="238"/>
      </rPr>
      <t xml:space="preserve">
 -vse iz splošnih določil za vse vrste del, 
 -ureditev dovoznih poti in platojev, 
 -posnetek višin pred pričetkom in po dokončanem izkopu za potrebe obračuna del, 
 -planiranje dna izkopa v točnosti ± 3 cm, 
 -planiranje vrha nasipov v točnosti ± 1 cm, 
 -vse potrebne meritve in poročila, 
 -po potrebi posvetovanje z geomehanikom (ogledi in vpisi navodil v gradbeni dnevnik), 
 -stalno čiščenje dostopnih cest, 
 -plačilo vseh prispevkov in dajatev za stalno deponijo odvečnega izkopanega materiala, 
 -primerno faznost dela, da je omogočen nadzor predstavnikom ZVNKD. 
 Obračun: 
 -obračunska enota za vse izkope in odvoze izkopanega materiala je prostornina izkopane zemljine v raščenem stanju,                                                                                                                                                            -obračunska enota za vse nasipe in zasipe je prostornina zemljine v vgrajenem stanju.</t>
    </r>
  </si>
  <si>
    <r>
      <t xml:space="preserve">Predpisi: </t>
    </r>
    <r>
      <rPr>
        <sz val="8"/>
        <rFont val="Arial CE"/>
        <family val="2"/>
        <charset val="238"/>
      </rPr>
      <t xml:space="preserve">
Izvajalec mora (poleg vseh ostalih) upoštevati veljavne predpise s področja ravnanja z odpadki, še posebej: 
 -Uredba o ravnanju z odpadki (U.l. RS št 
34/2008), 
 -Uredba o ravnanju z odpadki, ki nastanejo pri gradbenih delih (U.l. RS št. 34/2008), 
 -Uredba o obremenjevanju tal z vnašanjem odpadkov (U.l. RS št. 34/2008). 
V povezavi s prej navedenimi predpisi mora poskrbeti za vso ustrezno dokumentacijo, še posebej pa »evidenčne liste o ravnanju z odpadki« ter »poročilo o ravnanju z odpadki«. </t>
    </r>
  </si>
  <si>
    <t xml:space="preserve">POSEBNA DOLOČILA PO VRSTAH DEL  BETONSKA IN ŽELEZOKRIVSKA DELA </t>
  </si>
  <si>
    <t xml:space="preserve">Nadzorni organ mora obvezno pregledati in prevzeti armaturo pred vsakim betoniranjem in to vpisati v gradbeni dnevnik, izvajalec pa mu mora to omogočiti. </t>
  </si>
  <si>
    <r>
      <t xml:space="preserve">Enotne cene morajo vsebovati: </t>
    </r>
    <r>
      <rPr>
        <sz val="8"/>
        <rFont val="Arial CE"/>
        <family val="2"/>
        <charset val="238"/>
      </rPr>
      <t xml:space="preserve">
 -vse iz splošnih določil za vse vrste del, 
 -tehnologijo, način priprave ter vgradnje prilagojen sanacijskim delom oz. ojačitvi obstoječe zidane konstrukcije, 
 -projekt betona in zaključno poročilo o vgrajenem betonu, 
 -montažna armatura, distančna armatura, podložke, ipd., 
 -vsi potrebni dodatki betonu, kot to izhaja iz projekta betona oz. če to zahtevajo okoliščine (npr. nizke temperature, izredno majhni prerezi,…), 
 -nega betona po končanem betoniranju, 
 -popravilo nepravilnosti na površini gotovega betona. 
 Obračun: 
 -za obračun izvršenih del smiselno veljajo »normativi za betonska in armiranobetonska dela« (OZS, sekcija gradbincev), razen kadar so v nasprotju z določili v teh splošnih opisih ali popisih del, </t>
    </r>
  </si>
  <si>
    <t xml:space="preserve"> -dodatki za morebitne oteževalne okoliščine izvedbe del, se ne obračunavajo posebej, 
 -pri obračunu količin vgrajenega betona se 
odštejejo vse odprtine, ne glede na velikost, 
 -obračunska količina za armaturo je dejanska teža položene armature, armatura zaradi delovnih stikov ter distančna armatura plošč je upoštevana v enotnih cenah in se ne obračunava, 
 -mreže: odpad od razreza, posebne stenske mreže ali mreže posebnih dimenzij upoštevati v enotnih cenah. 
 Predpisi, standardi: 
Izvajalec mora upoštevati vse veljavne predpise in standarde, še posebej: 
 -SIST EN 206-1, SIST 1026 (beton), 
 -SIST EN 934-1,2,6 (kemijski dodatki za beton). </t>
  </si>
  <si>
    <t>Rezana, krivljena in mrežna armatura mora biti izdelana na osnovi veljavnega slovenskega tehničnega soglasja (STS)</t>
  </si>
  <si>
    <r>
      <t xml:space="preserve">Pri izvajanju betonskih, armirano betonskih del je upoštevati vse pogoje, katere navaja in predpisuje </t>
    </r>
    <r>
      <rPr>
        <b/>
        <u/>
        <sz val="8"/>
        <color indexed="52"/>
        <rFont val="Arial CE"/>
        <charset val="238"/>
      </rPr>
      <t>SIST EN 206:2013, SIST1026:2016</t>
    </r>
    <r>
      <rPr>
        <b/>
        <u/>
        <sz val="8"/>
        <rFont val="Arial CE"/>
        <charset val="238"/>
      </rPr>
      <t xml:space="preserve"> in Projekt betona</t>
    </r>
    <r>
      <rPr>
        <sz val="8"/>
        <rFont val="Arial CE"/>
        <family val="2"/>
        <charset val="238"/>
      </rPr>
      <t xml:space="preserve">, katerega izdela izvajalec. Armatura se izdeluje v skladu s PZI projektom gradbenih konstrukcij; pri čemer je upoštevati vse pogoje in navodila za izdelavo iz vseh načrtov.  Posebej pa je treba upoštevati sledeče:
1. Opaži morajo biti čisti in v celoti pripravljeni za betoniranje (močenje). Črpni beton se ne sme vgrajevati z višine večje od 1m! Betonirati se lahko začne šele po pregledu podlage, odrov, opažev in armature. Vse vezi, stebri in preklade pod ploščami se betonirajo posebej pred izvedbo plošče! Beton se ročno vgrajuje samo v predelne stene in v primerih kadar to dovoli nadzor.
2. Armatura ne sme rjaveti, pred montažo  jo je potrebno očistiti nečistoč, upoštevati je debelino zaščitne plasti betona, pritrjen mora biti tako, da ostane med betoniranjem na svojem mestu. 
3. Pred naročilom je upoštevati navedene zahteve in oznake betona; po končanem betoniranju je vgrajen beton potrebno zaščititi in negovati v skladu s pravili stroke.
4. Nadomestila za izvedbo elementov z naklonom  do 5 % od vodoravnosti se posebej ne priznava. Za vidne konstrukcije se smatrajo vse tiste konstrukcije, ki po končani izdelavi ostanejo neometane.
5. Dopustna odstopanja za pravokotnost, dimenzije in ravnost posameznih betonskih ali armiranobetonskih konstrukcij so določena po določilih DIN 18202.
6. Pred začetkom betonskih del morata biti opaž in armatura popolnoma pripravljena. Odprtine za instalacijske vode morajo biti nameščene na točno predvidenih lokacijah, nameščena morajo biti vsa sidra, podometna inštalacija in ostali podometni elementi.
7. Pred pričetkom gradnje mora izvajalec izdelati Projekt izvajanja betonske konstrukcije ("projekt betona") skladen s standardom SIST EN 13670 in ga predložiti nadzoru in projektantu gradbenih konstrukcij v pregled in potrditev! Pripadajoči stroški morajo biti že vkalkulirani v ceno posamezne E.M. vgrajenega betona. Betoni so v celoti izdelani v skladu z SIST EN 206-1 in SIST 1026!
8. Zahtevana je visoka natančnost izvedbe betonskih konstrukcij in površin. Pri izvedbi betonskih, jeklenih in drugih konstrukcij se za dopustne tolerance štejejo določila DIN 18202, pri čimer se pri izvedbi zaletišče predpisane vrednosti znižajo na 70% dopustnih po DIN 18202. Poleg navedenih toleranc pa veljajo absolutne tolerance na vse končne dimenzije in lege konstrukcij in sicer ± 1cm. </t>
    </r>
  </si>
  <si>
    <t>VIDNI BETONI</t>
  </si>
  <si>
    <t>Zateva za vidne betonske površine v skladu z Nemškimi smernicami za vidni beton, DBV-Merkblatt 2015</t>
  </si>
  <si>
    <t>Zahtevane kvalitete vidnega betona (stopnja je zaheteve je podana v postavkah):
Zahtevan je vidni beton razreda VB2 izdelan skladno s standardom SIST EN 13670, nacionalnim dodatkom in predpisom SIST-TP CEN/TR 15739 (zahteve za lastnosti površine razreda VB4 so natančno podane smernicah za vidne betone).
Sestavo betona videz in teksturo potrdi projektant.</t>
  </si>
  <si>
    <t>POSEBNA DOLOČILA PO VRSTAH DEL TESARSKA DELA - OPAŽ</t>
  </si>
  <si>
    <t xml:space="preserve">Projektiranje, izdelava opaža in njegove nosilne konstrukcije, podpiranje in razopaženje, so izključna odgovornost izvajalca. </t>
  </si>
  <si>
    <t>Opaž je izdelati tako, da ne pride do izgub betona pri betoniranju oz. uhajanja cementnega mleka iz njega. Opaž mora prenesti težo in pritisk betona, konstruktivne obremenitve in vibriranje skupaj z opremo. Pred pričetkom vgrajevanja betona mora izvajalec opaž pregledati in ugotovitev o ustreznosti vpisati v gradbeni dnevnik</t>
  </si>
  <si>
    <r>
      <t xml:space="preserve">Enotne cene morajo vsebovati: </t>
    </r>
    <r>
      <rPr>
        <sz val="8"/>
        <rFont val="Arial CE"/>
        <family val="2"/>
        <charset val="238"/>
      </rPr>
      <t xml:space="preserve">
 -vse iz splošnih določil za vse vrste del, 
 -izdelava delavniških načrtov in po potrebi  tehnoloških risb za montažo vključno z detajli, 
 -opaženje, razopaženje in čiščenje opaža, 
 -zapolnitev lukenj od distančnih elementov, 
 -čiščenje opaža pred betoniranjem: površina mora biti očiščena vseh ostankov, žagovine ipd., 
 -mazanje z opažnim oljem, 
 -dodatke za oteževalne okoliščine, razen kadar je v opisu postavke drugače navedeno.</t>
    </r>
  </si>
  <si>
    <r>
      <t xml:space="preserve">Obračun: </t>
    </r>
    <r>
      <rPr>
        <sz val="8"/>
        <rFont val="Arial CE"/>
        <family val="2"/>
        <charset val="238"/>
      </rPr>
      <t xml:space="preserve">
 -za obračun izvršenih del smiselno veljajo veljajo »normativi za tesarska dela« (OZS, sekcija gradbincev), razen kadar so v nasprotju z določili v teh splošnih opisih ali popisih del, 
 -dodatki za morebitne oteževalne okoliščine izvedbe del, se ne obračunavajo posebej, 
 -obračunska količina je površina stične ploskve opaža z betonom, velja tudi za stranice odprtin v konstrukcijskih elementih, 
 -opaž odprtin se ne obračunava posebej</t>
    </r>
  </si>
  <si>
    <t>OPAŽI ZA VIDNE BETONE</t>
  </si>
  <si>
    <t>Zahtevane kvalitete vidnega betona (stopnja je zaheteve je podana v postavkah):
Zahtevan je vidni beton razreda VB2 izdelan skladno s standardom SIST EN 13670, nacionalnim dodatkom in predpisom SIST-TP CEN/TR 15739 (zahteve za lastnosti površine razreda VB4 so natančno podane smernicah az vidne betone).</t>
  </si>
  <si>
    <t>POSEBNA DOLOČILA PO VRSTAH DEL PROTIKOROZIJSKA ZAŠČITA JEKLENIH KONSTRUKCIJ, PODKONSTRUKCIJ IN KLJUČAVNIČARSKIH IZDELKOV</t>
  </si>
  <si>
    <r>
      <t xml:space="preserve">Konstruiranje </t>
    </r>
    <r>
      <rPr>
        <sz val="8"/>
        <rFont val="Arial CE"/>
        <family val="2"/>
        <charset val="238"/>
      </rPr>
      <t xml:space="preserve">
Izvajalec mora pri konstruiranju, pri izdelavi delavniških risb ter pri določanju velikosti elementov in načinov spajanja upoštevati pravila in smernice, zapisane v standardih (SIST EN ISO 14713 za vroče pocinkanje; SIST EN ISO 12944-3 za zaščitne premazne sisteme), pri vročem pocinkanju pa še omejitve glede velikosti in mase elementov za pocinkanje. 
Praviloma mora biti korozijska zaščita izvedena pred montažo. Vrtanje in varjenje za potrebe medsebojnega spajanja oz. za fiksiranje drugih elementov na konstrukcijo na objektu praviloma ni dovoljeno oz. je na teh mestih izvesti enakovredno korozijsko zaščito.</t>
    </r>
  </si>
  <si>
    <r>
      <t xml:space="preserve">Priprava podlage </t>
    </r>
    <r>
      <rPr>
        <sz val="8"/>
        <rFont val="Arial CE"/>
        <family val="2"/>
        <charset val="238"/>
      </rPr>
      <t xml:space="preserve">
Podlaga pred izvedbo korozijske zaščite mora biti ustrezno očiščena in pripravljena, skladno z zahtevami standardov (odvisno od sistema zaščite), zahtevami dobavitelja zaščitnih premaznih sistemov oz. izvajalca vročega pocinkanja. Stopnja priprave podlage mora biti najmanj Sa2 po SIST EN ISO 8501. </t>
    </r>
  </si>
  <si>
    <r>
      <t xml:space="preserve">Zaščita s prevlekami, nanesenimi z vročim pocinkanjem </t>
    </r>
    <r>
      <rPr>
        <sz val="8"/>
        <rFont val="Arial CE"/>
        <family val="2"/>
        <charset val="238"/>
      </rPr>
      <t xml:space="preserve">
Izvedba zaščite mora biti skladna s SIST EN ISO 1461. Debelino nanosa določiti v odvisnosti od okolja, v katerem bo konstrukcija oz. element 
vgrajen.  
S konstrukcijskimi ali drugimi tehničnimi rešitvami preprečiti termično deformiranje oz. zagotoviti, da bodo deformacije takšne, da bodo odstopanja končnega izdelka manjša od toleranc, navedenih v DIN 18203-2. 
Posebne zahteve: 
 -na mestih, kjer je zaradi narave izdelka normalno oz. pričakovano, da je v dosegu rok uporabnikov objekta (napr. ograje), je odstraniti vse ostre delce in robove, na katerih bi se lahko uporabnik poškodoval, 
 -popravilo nepocinkanih mest: izvedeno mora biti pred montažo, za elemente, ki se bodo nahajali na ložah, balkonih in terasah stanovanj, popravljena mesta ne smejo vizualno odstopati od ostale površine oz. so lahko ta odstopanja le neznatna, 
 -bela rja: ni dovoljena, izvajalec mora pravilno negovati elemente po pocinkanju, da prepreči nastanek le-te.</t>
    </r>
  </si>
  <si>
    <r>
      <t xml:space="preserve">V enotnih cenah je upoštevano: </t>
    </r>
    <r>
      <rPr>
        <sz val="8"/>
        <rFont val="Arial CE"/>
        <family val="2"/>
        <charset val="238"/>
      </rPr>
      <t xml:space="preserve">
 -korozijska zaščita (ne glede na vrsto zaščite) vseh kovinskih konstrukcij in elementov je vsebovana v enotnih cenah pri vseh vrstah del in ni nikjer specificirana kot ločena postavka obračuna.</t>
    </r>
  </si>
  <si>
    <r>
      <t xml:space="preserve">Predpisi, standardi: </t>
    </r>
    <r>
      <rPr>
        <sz val="8"/>
        <rFont val="Arial CE"/>
        <family val="2"/>
        <charset val="238"/>
      </rPr>
      <t xml:space="preserve">
Izvedba del ter vgrajeni material morata ustrezati veljavnim predpisom in standardom, predvsem pa: 
 -SIST EN ISO 8501-1,2,3,4: priprava jeklenih podlag pred nanašanjem barv in sorodnih proizvodov - vizualno ocenjevanje čistosti površine, 
 -SIST EN ISO 12944-1,2,3,4,5,6,7,8: barve in laki – korozijska zaščita jeklenih konstrukcij z zaščitnimi premaznimi sistemi, 
 -SIST EN ISO 3668: barve in laki – vizualna primerjava barve premaza, 
 -SIST EN ISO 14713: antikorozijska zaščita železnih in jeklenih konstrukcij - cinkove in aluminijeve prevleke - smernice, 
 -SIST EN ISO 1461: prevleke na jeklenih predmetih, nanesene z vročim pocinkanjem - specifikacije in metode preskušanja.</t>
    </r>
  </si>
  <si>
    <t xml:space="preserve">POSEBNA DOLOČILA PO VRSTAH DEL KLJUČAVNIČARSKA DELA (jeklene konstrukcije, ključavničarski izdelki) </t>
  </si>
  <si>
    <t xml:space="preserve">Vsi elementi morajo biti izdelani iz materiala in dimenzij kot je navedeno v analizi konstrukcije objekta in ostali projektni dokumentaciji. Sidranje elementov v nosilno konstrukcijo objekta je izvesti z elementi in na način kot je navedeno v analizi konstrukcije objekta oz. jih mora izvajalec sam dimenzionirati. </t>
  </si>
  <si>
    <t>Izvajalec mora zagotoviti notranjo kontrolo ter zunanji nadzor izdelave in montaže jeklenih nosilnih konstrukcij, skladno z zahtevami SIST EN1090-1. Po dokončanju mora predati zaključno poročilo o kvaliteti izdelave in korozijske zaščite jeklene konstrukcije.</t>
  </si>
  <si>
    <r>
      <t xml:space="preserve">Enotne cene morajo vsebovati: </t>
    </r>
    <r>
      <rPr>
        <sz val="8"/>
        <rFont val="Arial CE"/>
        <family val="2"/>
        <charset val="238"/>
      </rPr>
      <t xml:space="preserve">
 -vse iz splošnih določil za vse vrste del, 
 -izdelava delavniških načrtov in po potrebi tehnoloških risb, izračunov idr., 
 -ustrezno čiščenje jekla ter izvedba predpisane korozijske zaščite, vse  v delavnici ter popravila le-te po montaži na objektu, 
 -izdelava vseh elementov v delavnici in montaža na objektu, 
 -notranjo kontrolo in zunanji nadzor s strani usposobljene organizacije, vključno zaključno poročilo, 
 -delo in material za morebitna odstopanja dejanske skupne dimenzije zaščitnih mrež do ± 5% od opisane skupne dimenzije v popisu. </t>
    </r>
  </si>
  <si>
    <r>
      <t xml:space="preserve">Obračun: </t>
    </r>
    <r>
      <rPr>
        <sz val="8"/>
        <rFont val="Arial CE"/>
        <family val="2"/>
        <charset val="238"/>
      </rPr>
      <t xml:space="preserve">
 -obračunska enota je [kg]: obračun se izvrši po dejanski teži vgrajene konstrukcije po podrobni specifikaciji, ki jo pripravi izvajalec; za vezna in sidrna sredstva (zvari, vijaki,..) se k dejanski teži konstrukcije (t.j. pločevin, profilov in palic oz. vrvi) prišteje še pribitek (izražen v % od teže konstrukcije) k teži za vezna sredstva; višina pribitka je navedena v opisu posameznih postavk, 
 -obračunska enota je [kos]: obračunska enota je komplet izdelane zaščitne mreže, odstopanje skupne dimenzije do ± 5% od opisane v popisu ne vpliva na ceno.</t>
    </r>
  </si>
  <si>
    <r>
      <t xml:space="preserve">Predpisi, standardi: </t>
    </r>
    <r>
      <rPr>
        <sz val="8"/>
        <rFont val="Arial CE"/>
        <family val="2"/>
        <charset val="238"/>
      </rPr>
      <t xml:space="preserve">
Izvedba del ter vgrajeni material morata ustrezati veljavnim predpisom in standardom, predvsem pa: 
 -SIST EN 1090-1,2,3,4,5,6: izdelava in montaža 
jeklenih konstrukcij, 
 -SIST EN 10025-1,2,3,4,5,6: vroče valjani izdelki iz konstrukcijskih jekel, 
 -SIST EN 10210-1.2: vroče izdelani votli profili iz nelegiranih in drobnozrnatih konstrukcijskih jekel, 
 -SIST EN 10219-1,2: hladno oblikovani varjeni votli konstrukcijski profili iz nelegiranih in drobnozrnatih jekel, 
 -SIST EN 1011-1,2,3: varjenje – priporočila za varjenje kovinskih materialov. </t>
    </r>
  </si>
  <si>
    <t>GRADBENA DELA</t>
  </si>
  <si>
    <t>Štev. projekta:</t>
  </si>
  <si>
    <t>REKAPITULACIJA</t>
  </si>
  <si>
    <t>A.I.</t>
  </si>
  <si>
    <t>Pripravljalna, zemeljska, ureditvena dela</t>
  </si>
  <si>
    <t>A.II.</t>
  </si>
  <si>
    <t>Betonska in železokrivska dela</t>
  </si>
  <si>
    <t>A.III.</t>
  </si>
  <si>
    <t>Tesarska dela</t>
  </si>
  <si>
    <t>POZ</t>
  </si>
  <si>
    <t>OPIS/ENOTA</t>
  </si>
  <si>
    <t>EM</t>
  </si>
  <si>
    <t>KOLIČINA</t>
  </si>
  <si>
    <t>CENA/ ENOTO</t>
  </si>
  <si>
    <t>CENA SKUPAJ</t>
  </si>
  <si>
    <t>Opomba: Pri izdelavi ponudbe za posamezna dela je potrebno upoštevati splošna določila za vse vrste del, ter posebna določila za posamezne vrste del!</t>
  </si>
  <si>
    <t>Vsi detajlni opisi so podani v tekstualnem in grfaičnem delu projektne dokumentacije PZI.</t>
  </si>
  <si>
    <t>(€)</t>
  </si>
  <si>
    <t>skupaj</t>
  </si>
  <si>
    <t>pripravljalna dela, preddela</t>
  </si>
  <si>
    <t>Opomba: Zavarovanje gradbišča, izvajanje ukrepov varstva pri delu, postavitev začasnih objektov in inštalacijskih priključkov je predmet varnostnega načrta, ter ga mora zagotoviti izvajalec!</t>
  </si>
  <si>
    <t>A1.</t>
  </si>
  <si>
    <t>Geodetska dela</t>
  </si>
  <si>
    <t>a./</t>
  </si>
  <si>
    <t>Izvedba uradne zakoličbe objekta pred pričetkom gradnje, po projektu zakoličbe. V ceni je potrebno zajeti stroške pooblaščenega izvajalca - geodeta, izmere in izdelava zapisnika o zakoličbi objekta.</t>
  </si>
  <si>
    <t>b./</t>
  </si>
  <si>
    <t>Postavitev, zavarovanje in odstranitev gradbenih profilov ob predvidenem objektu v oddaljenosti 2,0 m.</t>
  </si>
  <si>
    <t>c./</t>
  </si>
  <si>
    <t>Postavitev in zavarovanje prečnega profila ostale javne ceste</t>
  </si>
  <si>
    <t>d./</t>
  </si>
  <si>
    <t>Določitev in preverjanje položajev, višin in smeri pri gradnji objekta v dolžini do 100 m1</t>
  </si>
  <si>
    <t>e./</t>
  </si>
  <si>
    <t>Obnova in zavarovanje zakoličbe osi trase ostale javne ceste</t>
  </si>
  <si>
    <t>km</t>
  </si>
  <si>
    <t>A2.</t>
  </si>
  <si>
    <t>zemeljska dela - izkopi, zasipi</t>
  </si>
  <si>
    <t>Opomba :
Zemeljska dela je izvajati ob stalnem geomehanskem nadzoru ter zahtevah geomehanskega poročila.
Sprotno je potrebno ugotavljati/meriti utrjenost planuma ter gramozne temeljne blazine oziroma gramoznega tampona. Utrjenost mora ustrezati zahtevam geomehanika in statika.
Del  izkopane zemlje je potrebno deponirati na gradbišču ( v kolikor to dopušča organizacija gradbišča) za potrebe zasipa v kasnejše fazi gradnje  ter za potrebe nasipov pri ureditvi okolice v kolikor izkopani material ustreza po kvaliteti. Če je material slabe kvalitete ter odvečni material  ga je deponirati na stalno deponijo oddaljeno cca do 10 km, kjer je pripeljani material poravnati - splanirati.
Humusno zemljo je deponirati na gradbišču za potrebe humuziranja zelenic – ureditve okolice.</t>
  </si>
  <si>
    <t>B1.</t>
  </si>
  <si>
    <t>Priprava zemljišča</t>
  </si>
  <si>
    <t>Odstranitev drevja, grmičevja, z odvozom izkopane zemljine v trajno deponijo na razdaljo do 15 km, vključno s plačilom takse.</t>
  </si>
  <si>
    <t>IZKOPI</t>
  </si>
  <si>
    <t>B2.</t>
  </si>
  <si>
    <t>Površinski odkop humusa</t>
  </si>
  <si>
    <t>Odstranitev humusa, v debelini 20cm,  z odrivom na gradbiščno deponijo.</t>
  </si>
  <si>
    <t>m3</t>
  </si>
  <si>
    <t>B3.</t>
  </si>
  <si>
    <t>Široki izkop</t>
  </si>
  <si>
    <t xml:space="preserve">Široki izkop gradbene jame globine 1,0 do 4,0 m. Izkop v zemljini III. in IV.  kategorije. Izkop mešanega  materiala, z direktnim odlaganjem na deponijo na gradbišču, kjer se dober material kopiči posebej za ponovno vgraditev in zasipe  ob objektiu, slab mešan material se kopiči posebej za kasnejši odvoz na mestno deponijo. Ureditev uvoza na gradbišče za tovorna vozila in mehanizacijo, zaradi globine izkopa, velikosti cca 100,0 m2,ureditev brežin v predpisanem naklonu. </t>
  </si>
  <si>
    <t>B4.</t>
  </si>
  <si>
    <t>Izkop za pasovne temelje</t>
  </si>
  <si>
    <t>Izkop za pasovne temelje opornega zidu klančine, izkop v terenu III. in IV.  kategorije. Izkop mešanega  materiala  povprečne globine cca 70 cm, z direktnim odlaganjem na deponijo na gradbišču, kjer se dober material kopiči posebej za ponovno vgraditev in zasipe  ob objektiu, slab mešan material se kopiči posebej za kasnejši odvoz na mestno deponijo.</t>
  </si>
  <si>
    <t>strojni izkop, 80%</t>
  </si>
  <si>
    <t>ročni izkop, 20%</t>
  </si>
  <si>
    <t>B5.</t>
  </si>
  <si>
    <t>Planiranje gradbene jame</t>
  </si>
  <si>
    <t xml:space="preserve">Planiranje in izravnava dna gradbene jame v zahtevani ravnini z izvršitvijo manjših površinskih izkopov ( do 0,05 m3/m2 ), ter premeščanjem materiala v vdolbine z utrjevanjem in valjanjem dna do predpisane zbitosti v skladu z navodili geomehanika. </t>
  </si>
  <si>
    <t>ZASIPI</t>
  </si>
  <si>
    <t>B6.</t>
  </si>
  <si>
    <t>Komprimirano nasutje pod temelji</t>
  </si>
  <si>
    <t xml:space="preserve">Izdelava posteljice - utrditvenega tampona iz drobljenega kamnitega materiala (gramozna blazina), s strojnim razginjanjem in zgoščevanjem, Evd ≥ 40 Mpa. Vključno z dobavo in dovozom materiala. </t>
  </si>
  <si>
    <t>Izvedba v povprečni uvaljani debelini cca  10 - 20cm, kompletno z dobavo in s transportom  z razstiranjem, z utrjevanjem do predpisane zbitosti po geomehanskem poročilu, po končanem nabijanju napraviti preizkus s krožno ploščo.</t>
  </si>
  <si>
    <t>B7.</t>
  </si>
  <si>
    <t>Zasip ob stenah z gramozom</t>
  </si>
  <si>
    <t>Zasip za temelji in stenami z materialom, gramoz 16-32mm: kompletno z dobavo in s transportom  z razstiranjem, z utrjevanjem po slojih oziroma plasteh v debelini do 20 cm.</t>
  </si>
  <si>
    <t>B8.</t>
  </si>
  <si>
    <t>Zasip ob stenah z izkopano zemljino</t>
  </si>
  <si>
    <t>Zasip za temelji in stenami  z zemljino III. kategorije, po slojih oziroma plasteh v debelini do 20 cm, z dovozom materiala iz gradbiščne deponije na razdalji do 50 m. Zasipni material je sproti utrjevati - komprimirati do predpisane zbitosti v skladu z navodili geomehanika.</t>
  </si>
  <si>
    <t>B9.</t>
  </si>
  <si>
    <t>Odvoz zemljine</t>
  </si>
  <si>
    <t>Nakladanje in odvoz izkopane zemlje v do 15 km odaljeno javno deponijo, z nakladanjem materiala in razstiranjem na odlagališču. V obračunu zajet faktor razsutja 1,25</t>
  </si>
  <si>
    <t>AI.</t>
  </si>
  <si>
    <t>B10.</t>
  </si>
  <si>
    <t>Razna dodatna in nepredvidena ZEMELJSKA DELA, po potrditvi nadzora, ocena; 10% zemeljskih del</t>
  </si>
  <si>
    <t xml:space="preserve"> </t>
  </si>
  <si>
    <t>zaščita gradbene jame</t>
  </si>
  <si>
    <t>C1.</t>
  </si>
  <si>
    <t>Zakoličba, izkopa in trasa zaščite gradbene jame</t>
  </si>
  <si>
    <t>C2.</t>
  </si>
  <si>
    <t>Projektiranje, izdelava projekta varovanja gradbene jame in zaščite brežin gradbene jame in izkopov objektov.</t>
  </si>
  <si>
    <t>Projektantski nadzor projektanta, zaščite gradbene jame</t>
  </si>
  <si>
    <t>ur</t>
  </si>
  <si>
    <t>C3.</t>
  </si>
  <si>
    <t>Izvedba zaščite gradbene jame</t>
  </si>
  <si>
    <t xml:space="preserve">Izvedba zaščite gradbene jame, vključno z vsemi dodatnimi deli in prenosi. </t>
  </si>
  <si>
    <t>Izvedba zagatnic, zaščita globine gradbene jame globine cca 6 - 7m. Izvedba varovanja za čas 30 dni; dolžine 10m</t>
  </si>
  <si>
    <t>D.</t>
  </si>
  <si>
    <t>brežine, zelenice</t>
  </si>
  <si>
    <t>D1.</t>
  </si>
  <si>
    <t>Ureditev zasipa</t>
  </si>
  <si>
    <t>Planiranje in izravnava nasipa ter premeščanjem materiala v vdolbine z utrjevanjem in valjanjem do predpisane zbitosti.</t>
  </si>
  <si>
    <t>D2.</t>
  </si>
  <si>
    <t>Ureditev brežin okrog oporne stene</t>
  </si>
  <si>
    <t>Humuziranje brežin in zelenice okrog v sloju deb. 15-20 cm s humusom iz gradbiščne deponije. v ceni za enoto je zajeti tudi predhodno prečiščenje humusa.</t>
  </si>
  <si>
    <t>Zatravitev že humuziranih brežin in vzdrževanje do pozelenitve</t>
  </si>
  <si>
    <t>E.</t>
  </si>
  <si>
    <t>kanalizacija, drenaža</t>
  </si>
  <si>
    <t>E1.</t>
  </si>
  <si>
    <t>Zasip ob temeljih, drenažno nasutje, drenaža</t>
  </si>
  <si>
    <t>Dobava, vgrajevanje elementov in materilalov potrebnih za drenažni sistem. Izvedba priključkov na kanalizacijske jaške. Vključno z vsemi spoji, dodatnimi deli in transporti.</t>
  </si>
  <si>
    <t>Planiranje dna pod pustim betonom</t>
  </si>
  <si>
    <t>Pusti beton za ležišče drenažnih cevi, oblikovanje na obod cevi. Ležišče širine cca 50cm, višine 15cm</t>
  </si>
  <si>
    <t>drenažna PVC cev DN 160</t>
  </si>
  <si>
    <t>zasip nad cevjo z filterskim peskom do višine 1,0 m, s frakcijo 16-32mm</t>
  </si>
  <si>
    <t>filterska folija, kot zaščita filterskega peska pred zamuljenjem, poliestrski filc TIP 200g/m2, z ustreznimi preklopi</t>
  </si>
  <si>
    <t>E2.</t>
  </si>
  <si>
    <t>Kanalizacijski jaški</t>
  </si>
  <si>
    <t>Dobava in montaža kanalizacijskih jaškov, krožnega prereza s premerom 100 cm, povprečne globine 3,0 m - tipski AB element vključno z izdelavo vseh priklopov, komplet z izdelavo ležišča jaška iz betona C 12/15, deb. 10 cm ter montažo LTŽ pokrova fi 100 cm. Pred montažo jaška je potrebno prostor pod muldo zapolniti z betonom C12/15. Vključno z vsemi spoji, dodatnimi deli in transporti.</t>
  </si>
  <si>
    <t>Priključek na glavni kanalizacijski vod</t>
  </si>
  <si>
    <t>Dobava in montaža elementov priključka na glavni kanalizacijski vod.</t>
  </si>
  <si>
    <t>E3.</t>
  </si>
  <si>
    <t>Kanalete</t>
  </si>
  <si>
    <t>Dobava in postavitev tipskih kanalet nad oporno steno. Izvedba priključevanja na kanalizacijski jašek. Vključno z vsemi dodatnimi delin prenosi.</t>
  </si>
  <si>
    <t>F.</t>
  </si>
  <si>
    <t>razna dela</t>
  </si>
  <si>
    <t>F1.</t>
  </si>
  <si>
    <t>Ozemljitev</t>
  </si>
  <si>
    <t>Dobava in vgraditev traku FeZn 25x4 mm za ozemljitev</t>
  </si>
  <si>
    <t>F2.</t>
  </si>
  <si>
    <t>Razna dodatna in nepredvidena dela razna dela, …,  obračun po dejansko porabljenem, času in materialu, po potrditvi nadzora, ocena.</t>
  </si>
  <si>
    <t>delo - KV</t>
  </si>
  <si>
    <t>delo - PK</t>
  </si>
  <si>
    <t>betonska dela</t>
  </si>
  <si>
    <t>Opomba!</t>
  </si>
  <si>
    <t>Pred pričetkom gradnje mora izvajalec izdelati Projekt izvajanja betonske konstrukcije ("projekt betona") skladen s standardom SIST EN 13670 in ga predložiti nadzoru in projektantu gradbenih konstrukcij v pregled in potrditev! Pripadajoči stroški morajo biti že vkalkulirani v ceno posamezne E.M. vgrajenega betona. Betoni so v celoti izdelani v skladu z SIST EN 206-1 in SIST 1026!</t>
  </si>
  <si>
    <t>TEMELJI</t>
  </si>
  <si>
    <t>Podbeton pod konstrukcijami, debeline 10cm</t>
  </si>
  <si>
    <t>Dobava in vgrajevanje betona v nearmirane konstrukcije prereza 0,08 - 0,12 m3/m2, plastičen beton granulacije 0-16 mm, C12/15, Dmax16, z vsemi pomožnimi deli in prenosi.</t>
  </si>
  <si>
    <t>Pasovni temelji - temeljne pete, debeline 40cm, temeljna peta in ojačitev temeljnih pet</t>
  </si>
  <si>
    <t>Dobava in strojno vgrajevanje betona v armirane konstrukcije prereza 0,40 m3/m2, plastičen beton granulacije 0-32 mm,</t>
  </si>
  <si>
    <t>Beton zahtevanega razreda: C25/30, XC2, CI 0,2, Dmax32, S4 (SIST EN 206:2013, SIST1026:2016).</t>
  </si>
  <si>
    <t>STENA</t>
  </si>
  <si>
    <t>A3.</t>
  </si>
  <si>
    <t>AB Stena, d=30cm</t>
  </si>
  <si>
    <t>Dobava in strojno vgrajevanje betona v armirane konstrukcije prereza 0,50 m3/m2, plastičen beton granulacije 0-32 mm, z vsemi pomožnimi deli in prenosi.</t>
  </si>
  <si>
    <t>Beton zahtevanega razreda: C30/37, XD3, XF2, CI 0,2, Dmax16, S3 (SIST EN 206:2013, SIST1026:2016).</t>
  </si>
  <si>
    <t>Izvedba delovnih stikov na razdalji 10m, po detajlu.</t>
  </si>
  <si>
    <t>Vključno z postavitvijo pomožnih delovnih odrov.</t>
  </si>
  <si>
    <t>Izvedba vidnega betona, ktg. VB4, v skladu z splošnimi opisi.</t>
  </si>
  <si>
    <t>armatura in razna dela</t>
  </si>
  <si>
    <t>Dobava, ravnanje, rezanje, krivljenje in polaganje srednje zahtevne armature iz betonskega jekla po izvlečku armature v načrtih.</t>
  </si>
  <si>
    <t>Armaturne mreže iz jekla B 500 A po standardu EN 10080 in B 500 A v skladu s standardom DIN 488:2008 in zahtevah Slovenskega tehničnega soglasja STS.</t>
  </si>
  <si>
    <t>Rebrasto jeklo v palicah v skladu s standardom EN 10080 (B 500 B ali B 500 A), STS in tudi s standardom DIN 488:2008 (B 500 B).</t>
  </si>
  <si>
    <r>
      <t xml:space="preserve">vključno z dobavo in vgradnjo tipskih distančnikov (po izboru izvajalca) in ostalimi dodatnimi deli in prenosi </t>
    </r>
    <r>
      <rPr>
        <i/>
        <sz val="8"/>
        <rFont val="Arial"/>
        <family val="2"/>
        <charset val="238"/>
      </rPr>
      <t>(masa distančnikov ni zajeta v količinah)</t>
    </r>
  </si>
  <si>
    <t>betonsko jeklo</t>
  </si>
  <si>
    <t>kg</t>
  </si>
  <si>
    <t>mrežna armatura</t>
  </si>
  <si>
    <t>Delovni stiki/dilatacije</t>
  </si>
  <si>
    <t>Izvedba delovnih stikov/dilatacij vzdolž oporne stene, na vsakih 10m, vključno z vsemi dodatnimi deli in prenosi.</t>
  </si>
  <si>
    <t>Dobava in montaža nabrekajočega traku, vključno z pripadajočim PRIMERJEM na stike med delovnimi stiki po navodilih in tehnologiji dobavitelja.</t>
  </si>
  <si>
    <t>Po celotni višini stene 2 - 2,5m, 8 stikov</t>
  </si>
  <si>
    <t>obračun po 1m1</t>
  </si>
  <si>
    <t>opaži</t>
  </si>
  <si>
    <t>Enostranski čelni opaži plošč</t>
  </si>
  <si>
    <t>Naprava in odstranitev enostranskega vertikalnega opaža plošč različnih debelin, komplet vsa dela z razopaževanjem, čiščenjem, zlaganjem lesa ter vsemi transporti.</t>
  </si>
  <si>
    <t>temelji; h=40cm</t>
  </si>
  <si>
    <t>Dvostranski opaži sten</t>
  </si>
  <si>
    <t>Naprava in odstranitev dvostranskega vertikalnega opaža, višina podpiranja do 3m, komplet vsa dela z razopaževanjem, čiščenjem, zlaganjem lesa ter vsemi transporti.</t>
  </si>
  <si>
    <t>doplačilo za izdelavo opažev za vidni beton, ktg VB4, z uporabo sintetičnih olj ali voskov; v skladu z splošnimi opisi.</t>
  </si>
  <si>
    <t xml:space="preserve">obračun površine opaža na obeh straneh </t>
  </si>
  <si>
    <t xml:space="preserve">OPOMBA : Za vsa obrtniška dela glej detajle, splošne opise in opise. Za vse obrtniške  izdelke na osnovi PZI  izbrani izvajalec obvezno izdela delavniške načrte, katere potrjujeta projektant in nadzornik. </t>
  </si>
  <si>
    <t>B.I.</t>
  </si>
  <si>
    <t>Ključavničarska dela</t>
  </si>
  <si>
    <t>B.II.</t>
  </si>
  <si>
    <t>Za vsa dela je potrebno pred izvedbo izdelati delavniško dokumentacijo v skladu z detajlom podanim v načrtu gradbeništva. Vsi podani detajli, v katerih so podane podrobnejše specifikacije so predmet popisa del!</t>
  </si>
  <si>
    <t>ograje, razna ključavničarska dela</t>
  </si>
  <si>
    <t>Varovalna ograja</t>
  </si>
  <si>
    <t>Izdelava, dobava in kompletna montaža ograje, po projektu, z vsem veznim in spojnim materialom, pripravo ležišč za montažo. Vključno z vsemi dodatnimi deli in prenosi, komplet.</t>
  </si>
  <si>
    <t>JEKLO: S 235 JR; Antikorozijska zaščita razred C5 po EN ISO 14713, EN ISO 1461; Vrsta AKZ vroče cinkano; Referenčni standard EN ISO 14713, EN ISO 1461; Razred trajanja PKZ VH.</t>
  </si>
  <si>
    <t>varovalna ograja višine 120cm. Ograja je sestavljena iz vertikalnih in zaključnih cevi QHS60x4mm. Polnila iz palic ploščatih profilov 35/6mm, na razdalji 20cm. Sidranje ograje je predvideno z predhodno pripravljeno odprtino ter naknadnim vlivanje z polnilnim betonom ter zaključkom iz epoksidne malte.</t>
  </si>
  <si>
    <t>izvedba po detajlu</t>
  </si>
  <si>
    <t>obračun po 1m1; skupaj</t>
  </si>
  <si>
    <t>Tuje storitve</t>
  </si>
  <si>
    <t>projektantski nadzor</t>
  </si>
  <si>
    <t>Prisotnost projektanta pri gradnji, projektantski nadzor</t>
  </si>
  <si>
    <t>Nadzor geomehanika pred izvedbo temeljev, …</t>
  </si>
  <si>
    <t>druga dokumentacija</t>
  </si>
  <si>
    <t>Geodetski posnetek okolja po izvedenem stanju</t>
  </si>
  <si>
    <t>SKUPNA REKAPITULACIJA STROŠKOV</t>
  </si>
  <si>
    <t>DDV</t>
  </si>
  <si>
    <t>METEORNA ODVODNJA</t>
  </si>
  <si>
    <t>CESTNA RAZSVETLJAVA</t>
  </si>
  <si>
    <t>AB ZID</t>
  </si>
  <si>
    <t>PROMETNA OPREMA</t>
  </si>
  <si>
    <t>CESTA</t>
  </si>
  <si>
    <t>1. FAZA</t>
  </si>
  <si>
    <t>Projekt:  39 Rekonstrukcija ceste Globoko -Bojsno</t>
  </si>
  <si>
    <t>36/2020-E</t>
  </si>
  <si>
    <t>3.1 Načrt cestne razsvetljave</t>
  </si>
  <si>
    <t>PREDRAČUN FAZA 1</t>
  </si>
  <si>
    <t>1 GRADBENA DELA</t>
  </si>
  <si>
    <t>GRADBENA DELA SKUPAJ:</t>
  </si>
  <si>
    <t>1.1 Pripravljalna dela</t>
  </si>
  <si>
    <t>Priprava del in materiala</t>
  </si>
  <si>
    <t>M</t>
  </si>
  <si>
    <t>Zakoličba tras obstoječih komunalnih vodov</t>
  </si>
  <si>
    <t>KPL</t>
  </si>
  <si>
    <t>1.2 Gradbena dela</t>
  </si>
  <si>
    <t xml:space="preserve">Dobava in vgradnja rebrastih cevi za izdelavo
kabelske kanalizacije, 1x ɸ110 mm, na globini 0.8m
(vrh zgornjega roba cevi) izkop v zemljišču I. do III.
ktg., dobava peska (granul. 3-7 mm) in zaščita cevi s
peskom v sloju 10 cm nad cevmi, zasip kanala z
utrditvijo v slojih po 20-25 cm, dobava in položitev
ozemljitvenega traku Rf 30x3,5mm, dobava in
položitev opozorilnega nemetaliziranega traku,
nakladanje in odvoz odvečnega materiala ter stroški
začasne in končne deponije, čiščenje trase
</t>
  </si>
  <si>
    <t>Zaščita kabelske kanalizacije pri prečkanju povoznih
površin - obbetoniranje cevi z betonom
C 16/20 - 0,1m3/m1</t>
  </si>
  <si>
    <t xml:space="preserve">Dobava in postavitev tipskega montažnega
betonskega temelja, okvirnih dimenzij 0,8x0,9x1,5m,
z delavniško dokumentacijo za AB temelj, statičnim
izračunom (za drog višine do 9m, 1. vetrovna cona,
pod 800m n.v.) komplet z izkopom, zasipom,
utrjevanjem in planiranjem.
</t>
  </si>
  <si>
    <t>2 MONTAŽNA DELA</t>
  </si>
  <si>
    <t>MONTAŽNA DELA SKUPAJ:</t>
  </si>
  <si>
    <t>2.1 Montažna dela</t>
  </si>
  <si>
    <t xml:space="preserve">Dobava in montaža droga javne razsvetljave, ustrezati mora standardu upravljalca javne razsvetljave Elektronik Krajnc d.o.o., protikorozijsko zaščiten, h=7m z nastavkom ɸ60 mm za direktni natik cestnih
svetilk, komplet s sidrno ploščo in priključnico s
sponkami in varovalnim elementom 6A. Predlaga se da so kandelabri lomljivi in dosegajo standard pasivne varnosti - SIST ENEN40, SIST EN 12767
</t>
  </si>
  <si>
    <t xml:space="preserve">Dobava, montaža in priklop cestne LED svetilke:
-Cestna LED svetilka, zaščitena pred prahom in vlago IP66, zaščita proti udarcem IK08, ohišje iz tlačno ulitega aluminija, natik navpično na kandelaber debeline od 42mm do 60mm ali natik na krak s strani debeline 42mm do 60mm, nastavljiv kot natika 0°, 5°, 10° ali 15°, zamenljiv in nadgradljiv optični modul, zamenljiv in nadgradljiv napajalnik, optika za srednje široke ceste, 6262lm izhodnega svetlobnega toka svetilke, priključna moč svetilke 44W, barvna temperatura vira 3000K, indeks barvnega videza višji od 70. Regulacija brez potrebe samostojnega kabla, na podlagi izračunavanja točke sredine noči, glede na vklop in izklop svetilke (ASTRODIM), kot na primer: BGP307 LED69-4S/730 I DM32 DDF2 D18 48/60 - skladno z zahtevami upravitelja javne razsvetljave (Elektronik Krajnc d.o.o.) - tip A cesta
</t>
  </si>
  <si>
    <t xml:space="preserve">Dobava, montaža in priklop cestne LED svetilke:
-Cestna LED svetilka, zaščitena pred prahom in vlago IP66, zaščita proti udarcem IK08, ohišje iz tlačno ulitega aluminija, natik navpično na kandelaber debeline od 42mm do 60mm ali natik na krak s strani debeline 42mm do 60mm, nastavljiv kot natika 0°, 5°, 10° ali 15°, zamenljiv in nadgradljiv optični modul, zamenljiv in nadgradljiv napajalnik, optika za srednje široke ceste, 6995lm izhodnega svetlobnega toka svetilke, priključna moč svetilke 54W, barvna temperatura vira 3000K, indeks barvnega videza višji od 70. Regulacija brez potrebe samostojnega kabla, na podlagi izračunavanja točke sredine noči, glede na vklop in izklop svetilke (ASTRODIM), kot na primer: BGP307 LED84-4S/730 I DW50 DDF2 D18 48/60 - skladno z zahtevami upravitelja javne razsvetljave (Elektronik Krajnc d.o.o.) - tip B križišča, avtobusne
</t>
  </si>
  <si>
    <t xml:space="preserve">Dobava, montaža in priklop cestne LED svetilke:
-Cestna LED svetilka, zaščitena pred prahom in vlago IP66, zaščita proti udarcem IK08, ohišje iz tlačno ulitega aluminija, natik navpično na kandelaber debeline od 42mm do 60mm ali natik na krak s strani debeline 42mm do 60mm, nastavljiv kot natika 0°, 5°, 10° ali 15°, zamenljiv in nadgradljiv optični modul, zamenljiv in nadgradljiv napajalnik, optika za srednje široke ceste, 3696lm izhodnega svetlobnega toka svetilke, priključna moč svetilke 29W, barvna temperatura vira 4000K, indeks barvnega videza višji od 70.  (ASTRODIM), kot na primer: BGP307 LED45-4S/740 I DPR1 D9 48/60 - skladno z zahtevami upravitelja javne razsvetljave (Elektronik Krajnc d.o.o.) - tip C prehodi
</t>
  </si>
  <si>
    <t>Dobava in montraža poliesterskega električnega
stikalnega bloka s podstavkom, PMO + R-JR, dimenzije
1080x1115x320mm + 1200mm podstavek in z dvojnimi vrati (elektro distribucija + krmiljenje JR ) (kot: npr.:SCHRACK), opremljenega z ustrezno varovalno, zaščitno
in merilno opremo po enopolni shemi:
- 1 kos PEN zbiralnica,
-2 kos Ključavnica za omaro (meritve,avtomatika vklopa)
-1 kos Števcna plošca, siva
-1 kos Direktnitrifazni dvosmerni števnik električne energije (delovne in jalove) z notranjo uro razreda A za delovno energijo in 2 za jalovo energijo z G3-PLC komunikacijskim vmesnikom
-1 kos Prenapetostni odvodnik PROTEC B2 60/320 - TNC
-1 kos Mosticek 3-polni izoliran, za sistem TN-C
-1 kos Nosilec zbiralk z notranjo pritrditvijo, za 60 mm sestav
-1 kos Prikljucna sponka 6-50 mm2, 3-pol., 60mm, kot npr.: Schrack SI012400
-1 kos varovalčni ločilnik 3p
-3 kos Vložek talilni NV000, 25A, 500V
-1 kos Podporni izolator 25x40mm, 2xM6, 3,5kN
-1 kpl Prikljucna sponka za vodnike, za zbiralke 5 mm, 4-35 mm
- 1 kpl Transportni stroški
-1 kpl ožičenje omare
- 1 kpl Gradbena dela za vgradnjo in postavitev PMO
- 1 kpl drobni in vezni material</t>
  </si>
  <si>
    <t>Oprema za del R-JR:po enopolni shemi
- 1 kos PEN zbiralnica,
-1 kos grebenasto stikalo 63A, 3p
-1 kos grebenasto stikalo 0-1-2, 10A
-1 kos Kontaktor KLN 2-22 230V
-6 kos varovalčni vložki 10 A
-2 kos varovalčni ločilnik 125Ap
-2 kos inštalacijski odklopnik B6A 1p
-1 kos nočno stikalo (luxomat)
-1 kos programska ura
- 1 × ožičenje omare
- 5 m kabel Licy 2×0,5 mm2 za foto senzor
- drobni in vezni material</t>
  </si>
  <si>
    <t>Dobava in uvlačenje kabla NAYY- 4x16mm2 v cevi
ɸ110 mm</t>
  </si>
  <si>
    <t>Izdelava priključka ozemljitve na drog ali kovinsko
ograjo z RF 30x3,5 mm (l=1,5 m), kmplet s spojnim
materialom</t>
  </si>
  <si>
    <t>Izdelava kabelskih končnikov in priključitev kablov v
drogu</t>
  </si>
  <si>
    <t>Instalacija (ožičenje) kandelabrov in sicer od
priključne omarice v kandelabru do same svetilke s
kablom FG16R16 5x1,5 mm2, kompletno z priključnim
setom.</t>
  </si>
  <si>
    <t>Dobava Rf križnih sponk 60x60 in izdelava križnih
stikov z antikorozijsko zaščito</t>
  </si>
  <si>
    <t>Označevanje drogov in odjemnih mest</t>
  </si>
  <si>
    <t>OPOMBA: Novo merilno mesto obdelano v ločenem načrtu NN dovoda.</t>
  </si>
  <si>
    <t>3 OSTALE STORITVE</t>
  </si>
  <si>
    <t>OSTALE STORITVE SKUPAJ:</t>
  </si>
  <si>
    <t>3.1 Preskusi, nadzor in tehnična dokumentacija</t>
  </si>
  <si>
    <t>Projektantski nadzor. Vrednost postavke je že fiksno
določena v PIS-u in jo ponudnik ne more/ne sme
spreminjati. Obračun projektantskega nadzora se bo
izvedel po dokazljivih dejanskih stroških na podlagi
računa izvajalca projektantskega nadzora.</t>
  </si>
  <si>
    <t>Izdelava geodetskega posnetka za podzemni
kataster</t>
  </si>
  <si>
    <t>Meritve kablovoda</t>
  </si>
  <si>
    <t>Svetlobnotehnične meritve za verifikacijo
izpolnjevanja projektno določenih parametrov</t>
  </si>
  <si>
    <t>Nadzor nad izvedbo del iz strani OBČINE BREŽICE, ELEKTRO CELJE
(zakoličba kablov, izklopi napetosti, zavarovanje
delovišča, nadzor nad deli)</t>
  </si>
  <si>
    <t>Izdelava projektne dokumentacije za vzdrževanje in
obratovanje</t>
  </si>
  <si>
    <t>Priprava in organizacija gradbišča</t>
  </si>
  <si>
    <t>S 3 1 131</t>
  </si>
  <si>
    <t>Izdelava asfaltne površine</t>
  </si>
  <si>
    <t>Opomba:
Izdelava asfaltne površine v Fazi 1.1, zaradi prevoznosti v priključku.</t>
  </si>
  <si>
    <t>Ureditev ceste s pločnikom Globoko - Bojsno, sprememba julij 2022</t>
  </si>
  <si>
    <t>5.3 Dela s cementnim betonom</t>
  </si>
  <si>
    <t>N 5 3 119</t>
  </si>
  <si>
    <t>Izvedba AB težnostnega zidu svetle višine do 1 m, v skladu z detajlom</t>
  </si>
  <si>
    <t>Opomba:
postavka vsebuje vsa portebna dela in materiale za izvedbo in vzpostavitev funkcionalne celote zidu. Vključno z armaturo, opažem, ...</t>
  </si>
  <si>
    <t>N 5 3 120</t>
  </si>
  <si>
    <t>Dobava in montaža ograje višine 1,2 m na težnostni zid.</t>
  </si>
  <si>
    <t>Opomba:
postavka vsebuje vsa portebna dela in materiale za izvedbo in vzpostavitev funkcionalno celoto ograje. Izbira ograje po dogovoru z lastnikom, naročnikom.</t>
  </si>
  <si>
    <t>S 7 9 514</t>
  </si>
  <si>
    <t>0016</t>
  </si>
  <si>
    <t>0017</t>
  </si>
  <si>
    <t>Opomba:
Požiralnik, s peskolovom globine 50 cm.
15 kom s čelnim in bočnim vtokom in 16 kom z rešetko - povozni požiralniki</t>
  </si>
  <si>
    <t>Izdelava jaška iz armiranega betona, pravokotnega prereza z dimenzijami 150x150 cm, globokega 1,5 do 2,0 m
Opomba: ABC 1500x1500 mm (jašek z dušilko in zadrževalnim ploščatim jeklom - všteto v ceno na enoto; glej detajl 351.6)</t>
  </si>
  <si>
    <t>S 4 4 973</t>
  </si>
  <si>
    <t>Dobava in vgraditev pokrova iz duktilne litine z nosilnostjo 250 kN, krožnega prereza s premerom 600 mm
Opomba: Pokrovi za kontrolne jaške</t>
  </si>
  <si>
    <t>S 1 2 291</t>
  </si>
  <si>
    <t>Porušitev in odstranitev ograje iz žične mreže</t>
  </si>
  <si>
    <t>N 1 1 612</t>
  </si>
  <si>
    <t>Dobava in vgraditev žičnate ograje na točkovnih temeljih v skladu s lastnikom in naročnikom</t>
  </si>
  <si>
    <t>N 6 1 140</t>
  </si>
  <si>
    <t>Dobava in vgraditev korenskega količka za postavitev prometnega znaka</t>
  </si>
  <si>
    <t>4.0 POPIS DEL S PREDIZMERAMI</t>
  </si>
  <si>
    <t>OBJEKT:</t>
  </si>
  <si>
    <t xml:space="preserve">OBNOVA VODOVODA V SKLOPU IZGRADNJE PLOČNIKA IN REKONSTRUKCIJE 
</t>
  </si>
  <si>
    <t>REKAPITULACIJA:</t>
  </si>
  <si>
    <t>Poz.</t>
  </si>
  <si>
    <t xml:space="preserve">                                                     Opis</t>
  </si>
  <si>
    <t>Vrednost</t>
  </si>
  <si>
    <t>1.1</t>
  </si>
  <si>
    <t>1.2</t>
  </si>
  <si>
    <t>Gradbeno zemeljska dela</t>
  </si>
  <si>
    <t>1.3</t>
  </si>
  <si>
    <t>Ostalo h gradbenim delom</t>
  </si>
  <si>
    <t>4.1</t>
  </si>
  <si>
    <t>Strojne instalacije</t>
  </si>
  <si>
    <t>4.2</t>
  </si>
  <si>
    <t>Ostalo k strojnim instalacijam</t>
  </si>
  <si>
    <t>OPOMBA:</t>
  </si>
  <si>
    <r>
      <t>V popisih del niso všteta cestarska dela! Le-ta so zajeta v projektu "</t>
    </r>
    <r>
      <rPr>
        <b/>
        <i/>
        <sz val="11"/>
        <color rgb="FFFF0000"/>
        <rFont val="Arial"/>
        <family val="2"/>
        <charset val="238"/>
      </rPr>
      <t xml:space="preserve">UREDITEV CESTE S </t>
    </r>
  </si>
  <si>
    <r>
      <rPr>
        <b/>
        <i/>
        <sz val="11"/>
        <color rgb="FFFF0000"/>
        <rFont val="Arial"/>
        <family val="2"/>
        <charset val="238"/>
      </rPr>
      <t xml:space="preserve">PLOČNIKOM GLOBOKO-BOJSNO" </t>
    </r>
    <r>
      <rPr>
        <b/>
        <sz val="11"/>
        <color rgb="FFFF0000"/>
        <rFont val="Arial"/>
        <family val="2"/>
        <charset val="238"/>
      </rPr>
      <t>(projektant: Proinfra d.o.o., št. proj.: 39, PZI, nov. 2020)</t>
    </r>
  </si>
  <si>
    <t>OPOMBE (SPLOŠNO):</t>
  </si>
  <si>
    <t>- Vse naprave in elementi v popisu materiala in del so navedeni kot  primer (kot npr.). S privolitvijo investitorja se</t>
  </si>
  <si>
    <t xml:space="preserve"> lahko vse naprave nadomesti z ustreznimi.</t>
  </si>
  <si>
    <t xml:space="preserve">- Vse naprave in elemente se mora dobaviti z vsemi ustreznimi certifikati, atesti, garancijami, navodili za obratovanje, </t>
  </si>
  <si>
    <t>vzdrževanje, posluževanje in servisiranje ter funkcionalno shemo izvedenega stanja.</t>
  </si>
  <si>
    <t>- Pri vseh napravah je potrebno upoštevati stroške vseh preizkusov, izpiranja in dezinfekcije (pri vodovodu), zagona,</t>
  </si>
  <si>
    <t>meritev in nastavitev obratovalnih količin ter ves montažni in tesnilni material.</t>
  </si>
  <si>
    <t xml:space="preserve">- Pri izvedbi je potrebno upoštevati stroške vseh pripravljalnih in zaključnih del (vključno z usklajevanjem z ostalimi </t>
  </si>
  <si>
    <t>izvajalci na objektu) ter vse transportne, zavarovalne in ostale splošne stroške.</t>
  </si>
  <si>
    <t>- Obnova posmeznih hišnih vodovodnih priključkov ni predmet tega popisa.</t>
  </si>
  <si>
    <t>Opis</t>
  </si>
  <si>
    <t>Enota</t>
  </si>
  <si>
    <t>Cena/EM</t>
  </si>
  <si>
    <t>PRIPRAVLJALNA DELA</t>
  </si>
  <si>
    <t>1.1.1</t>
  </si>
  <si>
    <t>Obveščanje prebivalstva o občasno moteni vodooskrbi in obveznosti prekuhavanja pitne vode zaradi oporečnosti v času izvedbe del - objava na radiu. Predviden čas oporečnosti do 72 ur.</t>
  </si>
  <si>
    <t>1.1.2</t>
  </si>
  <si>
    <t>Kontakt z lastniki posameznih priključkov in pridobivanje soglasij za gradnjo po privatnih zemljiščih ter pridobivanje informacij o obstoječih priključnih vodih za območje, kjer 
ni vzpostavljenega katastra. (Ocenjeno 1 ura VK delavca na priključek oz. soglasje in potni stroški).</t>
  </si>
  <si>
    <t>1.1.3</t>
  </si>
  <si>
    <t>Preverba podatkov, detekcija, odkrivanje in zakoličevanje vseh obstoječih infrastrukturnih vodov, ki tangirajo gradnjo (elektrika, telefon, kanalizacija, vodovod...).</t>
  </si>
  <si>
    <t>1.1.3.A</t>
  </si>
  <si>
    <t>elektrika in javna razsvetljava</t>
  </si>
  <si>
    <t>1.1.3.B</t>
  </si>
  <si>
    <t>telekomunikacije ('optika, telefon)</t>
  </si>
  <si>
    <t>1.1.3.C</t>
  </si>
  <si>
    <t>vodovod in kanalizacija</t>
  </si>
  <si>
    <t>1.1.4</t>
  </si>
  <si>
    <t>Zakoličba trase vodovoda.</t>
  </si>
  <si>
    <t>m</t>
  </si>
  <si>
    <t>1.1.5</t>
  </si>
  <si>
    <t>Nivelacija vzdolžnih profilov z zavarovanjem, kontrolo 
predvidenih naklonov ipd. Izvajalec mora ves čas gradnje zagotavljati na gradbišču potrebne naprave (nivelir ali podobno) za potrebe kontrole nivelacije s strani strokovnega nadzora.</t>
  </si>
  <si>
    <t>1.1.6</t>
  </si>
  <si>
    <t>Priprava gradbišča; ureditev, označitev in zavarovanje gradbišča, odstranitev eventualnih ovir, ograj in ureditev delovnega platoja. Po končanih delih gradbišče pospraviti in vzpostaviti prvotno stanje.</t>
  </si>
  <si>
    <t>SKUPAJ 1.1: PRIPRAVLJALNA DELA</t>
  </si>
  <si>
    <t>GRADBENO ZEMELJSKA DELA</t>
  </si>
  <si>
    <t>Vsa izkopna dela in transporti izkopnih materialov se obračunajo po prostornini zemljine v raščenem stanju. Vsa zasipna dela se obračunajo po prostornini zemljine v vgrajenem stanju. Izračun količin na podlagi profilov, posnetih pred in po izkopih.</t>
  </si>
  <si>
    <t>1.2.1</t>
  </si>
  <si>
    <t>Sekanje in odstranjevanje grmičevja in dreves (deb. do 10 cm), odvoz na deponijo do 1 km in sežig.</t>
  </si>
  <si>
    <t>1.2.2</t>
  </si>
  <si>
    <t>Sekanje in odstranjevanje dreves (deb. nad 10 cm), odvoz v deponijo do 1 km in sežig.</t>
  </si>
  <si>
    <t>1.2.3</t>
  </si>
  <si>
    <t>Strojno rezanje asfalta; dolžina enojnega reza.</t>
  </si>
  <si>
    <t>1.2.4</t>
  </si>
  <si>
    <t xml:space="preserve">Porušitev asfalta do skupne deb. 10 cm, strojno nakladanje, odvoz na stalno deponijo gradbenih materialov do 20 km, razkladanje in razgrinjanje, komplet s plačilom taks za deponiranje. </t>
  </si>
  <si>
    <t>1.2.5</t>
  </si>
  <si>
    <t>Strojni izkop humusa v travniku oz njivi. Globina izkopa 0,2 m, širina do 1,5 m in deponiranje v razdlaji 1,0 m od gradbene jame oz. odvoz na začasno deponijo v razdalji do 1,0 km, ter ponovno prevoz na gradbišče za razsutje humusa po terenu. Izkop izvršiti skladno s predpisi o varstvu pri delu.</t>
  </si>
  <si>
    <t>1.2.6</t>
  </si>
  <si>
    <t>Strojni izkop jarka za vodovod v terenu 3. do 4. ktg., s sprotnim nakladanjem na kamion, širine jarka na dnu do 1,0 m in globine do 2,5 m, oz po podatkih vzdolžnega profila vodovoda. Izkop izvršiti skladno s predpisi o varstvu pri delu.</t>
  </si>
  <si>
    <t>1.2.7</t>
  </si>
  <si>
    <t>Strojni izkop jarka za vodovod v terenu 5. ktg., s sprotnim nakladanjem na kamion, širine jarka na dnu do 1,0 m in globine do 2,5 m, oz po podatkih vzdolžnega profila vodovoda. Izkop izvršiti skladno s predpisi o varstvu pri delu.</t>
  </si>
  <si>
    <t>1.2.8</t>
  </si>
  <si>
    <t xml:space="preserve">Ročni izkop jarka za vodovod v terenu 3. do 4. ktg., do določene nivelete s točnostjo ±10 cm, z miniranjem po potrebi in odmetom materiala 1,0 m od roba jarka.
Globina izkopa do 2,5 m oz. po podatkih vzdolžnega  profila. Izkop izvršiti skladno s predpisi o varstvu pri 
delu. </t>
  </si>
  <si>
    <t>1.2.9</t>
  </si>
  <si>
    <t>Strojni izkop gradbene jame za vgradnjo vodovodnega jaška iz betonske cevi BC fi 80 cm, v terenu 3. do 4. ktg., s sprotnim nakladanjem na kamion, dimenzije jame cca DxŠxG =1,5 x 1,5 x 2 m. Izkop izvršiti skladno s predpisi o varstvu pri delu.</t>
  </si>
  <si>
    <t>1.2.10</t>
  </si>
  <si>
    <t>Strojni izkop gradbene jame za izvedbo uvlačenja 
(relining) novega cevovoda za pitno vodo PE d40 in 
PE d32 v obstoječo cev PE d75 in PE d90, v terenu 3. do 4. ktg., z odmetom materiala ob rob gradbene jame in kasnejšim zasipom z izkopanim materialom in utrjevanjem. Dimenzija ene jame cca DxŠxG =1,5 x 1,5 x 2 m. Izkop izvršiti skladno s predpisi o varstvu pri delu.</t>
  </si>
  <si>
    <t>1.2.11</t>
  </si>
  <si>
    <t>Strojni izkop vstopne in zaključne gradbene jame v terenu 3. do 4. ktg, za izvedbo podboja s kovinsko zaščitno cevjo pod regionalno cesto R3-676/2204 Spodnja Pohanca - Kapele, v stacionaži 5,425 km, z odmetom  materiala ob rob gradbene jame in kasnejšim zasutjem gradbene jame z izkopanim materialom in utrjevanjem. Izkop izvršiti skladno s predpisi o varstvu pri delu.</t>
  </si>
  <si>
    <t>1.2.12</t>
  </si>
  <si>
    <t>Izvedba podboja s kovinsko zaščitno cevjo pod regionalno cesto R3-676/2204 Spodnja Pohanca - Kapele. V postavki zajeto:</t>
  </si>
  <si>
    <t xml:space="preserve">- izdelava preboja fi 219,10 mm za montažo zaščitne kovinske cevi fi 219,10 mm v zemljini 3. do 4. ktg.  </t>
  </si>
  <si>
    <t>- dobava in montaža kovinske zaščitne cevi fi 219,10 x 7,1 mm</t>
  </si>
  <si>
    <t>- uvlek vodovodne cevi PE100 d125 mm SDR11, pn 16 bar. Dobava vodovodne cevi je zajeta v posebni postavki!</t>
  </si>
  <si>
    <t>- dobava in vgradnja tesnilne manšete DN 125 x DN 200 mm (fi 131 x fi 225 mm), iz EPDM gume, z zateznimi objemkami iz nerjavnega jekla, kot npr. Andotehna TIP AN, za tesnitev rege med zaščitno in vodovodno cevjo.</t>
  </si>
  <si>
    <t>- premik garniture do gradbišča v naselju Globoko v občini Brežice.</t>
  </si>
  <si>
    <t>1.2.13</t>
  </si>
  <si>
    <t>Razpiranje jarkov na mestih, kjer nastopa možnost zrušenja bokov pri močnejšem zemeljskem pritisku, glede na stabilnost brežin, globino jarka in bližino prometne obtežbe. Razpirati je potrebno povsod, kjer to zahtevajo predpisi o varstvu pri delu.</t>
  </si>
  <si>
    <t>1.2.14</t>
  </si>
  <si>
    <t>Ročno planiranje dna jarka širine na dnu do 1,0 m, s točnostjo ± 3 cm po predvidenem nagibu.</t>
  </si>
  <si>
    <t>1.2.15</t>
  </si>
  <si>
    <t>Komplet izdelava peščene posteljice iz nekoherentnega materiala do deb. 10 cm, v kateri si cev sama izoblikuje ležišče. (pesek/gramoz z zrnom 4-8 mm brez ostrih robov). Izdelati poglobitev pod spojkami.</t>
  </si>
  <si>
    <t>1.2.16</t>
  </si>
  <si>
    <t>Strojno zasipavanje v coni cevovoda s peščenim materialom - pesek z zrni brez ostrih robov premera 4-8 mm, enakomerno zasipavanje na obeh straneh cevi, da se ta ne premakne iz predvidene pozicije, s komprimacijo bokov z lahkimi komprimacijskimi sredstvi (v plasteh po 20 cm), do 30 cm nad teme cevovoda, do ustrezne zbitosti za zagotovitev nosilnosti po projektu.</t>
  </si>
  <si>
    <t>1.2.17</t>
  </si>
  <si>
    <t>Dobava in vgraditev peska / lomljenec 0÷63 mm. V območju poteka trase v asfaltni cesti ali pločniku, do kote tampona, v debelini cca 40 cm. Agregat se (po potrebi) uporabi tudi za zasip vodovodnih revizijskih jaškov in gradbenih jam za podvrtavanje; strojno nabijanje v plasteh po 20 cm, do ustrezne zbitosti za zagotovitev nosilnosti po projektu.</t>
  </si>
  <si>
    <t>1.2.18</t>
  </si>
  <si>
    <t>Strojno zasipavanje preostalega dela jarka in vodovodnih jaškov z izkopanim materialom, strojno nabijanje v plasteh po 20 cm, do nosilnosti Ev2&gt;60 MPa, v povoznih površinah do planuma posteljice vozišča, v nepovoznih površinah do kote finalnega sloja terena. Ustreznost uporabe izkopanega materiala odobri geomehanski nadzor.</t>
  </si>
  <si>
    <t>1.2.19</t>
  </si>
  <si>
    <t>Nalaganje in transport izkopnega materiala na stalno deponijo gradbenega materiala v oddaljenosti do 8 km, razkladanje in razgrinjanje s plačilom vseh taks za deponiranje.</t>
  </si>
  <si>
    <t>1.2.20</t>
  </si>
  <si>
    <r>
      <t>Komplet priprava in vgradnja nevezane nosilne podlage za asfaltiranje iz kamnitega materiala; tampon iz peska 0÷32 mm, debelina sloja 20</t>
    </r>
    <r>
      <rPr>
        <sz val="10"/>
        <color rgb="FFFF0000"/>
        <rFont val="Arial"/>
        <family val="2"/>
        <charset val="238"/>
      </rPr>
      <t xml:space="preserve"> </t>
    </r>
    <r>
      <rPr>
        <sz val="10"/>
        <rFont val="Arial"/>
        <family val="2"/>
        <charset val="238"/>
      </rPr>
      <t>cm (Ev2&gt;=100 MPa). Niveleto robov prilagoditi obstoječim objektom (vhodi, dovozi,…)!</t>
    </r>
  </si>
  <si>
    <t>1.2.21</t>
  </si>
  <si>
    <t>Izdelava finega planuma v debelini 3 - 5 cm v predvidenih naklonih pred polaganjem asfalta.</t>
  </si>
  <si>
    <t>1.2.22</t>
  </si>
  <si>
    <t>Dobava in ročno/strojno polaganje asfalta v sestavi AC16 surf B 50/70 A4 Z3 v debelini 10 cm (obrabno nosilna plast - enoslojni asfalt; za asfaltiranje parkirišč, dvorišč, dovoznih poti, hodnikov z pešče, kolesarske poti ipd);  premaz stikov z bitumensko pasto. Niveleto robov prilagoditi obstoječi višini ceste oz. obstoječim objektom (vhodi, dvozi, ...).</t>
  </si>
  <si>
    <t>1.2.23</t>
  </si>
  <si>
    <t>Pobrizg tamponskega planuma z bitumensko emulzijo 0,5 kg/m2.</t>
  </si>
  <si>
    <t>1.2.24</t>
  </si>
  <si>
    <t>Izdelava podzemnega jaška iz betonske cevi BC fi 80 cm, z rezanjem odprtin za vgradnjo vodovodnih cevi; dobava in vgradnja ene betonske cevi, dolžine 100 cm, s pripravo gramoznega tampona 0,50 m3 (vgradnja na mestu, kjer je predvidena vgradnja avtomatskega zračnika), v kompletu z izvedbo tesnjenja ter vsemi pomožnimi in zaključnimi deli in transporti.</t>
  </si>
  <si>
    <t>1.2.25</t>
  </si>
  <si>
    <t>Dobava in vgradnja MAB armirane betonske plošče fi 120 cm, debeline 15 cm, z zabetoniranjem grla visokega 25 cm ter dobavo in vgradnjo LTŽ pokrova 60 cm x 60 cm, nosilnosti 12,5 ton, z napisom VODOVOD.</t>
  </si>
  <si>
    <t>1.2.26</t>
  </si>
  <si>
    <t>Obbetoniranje cestnih kap, zasunov, hidrantov  ipd. z betonom C16/20, z dobavo betona ter vsemi pomožnimi deli.</t>
  </si>
  <si>
    <t>1.2.27</t>
  </si>
  <si>
    <t>Izvedba zaščite obstoječih komunalno - energetskih vodov (TK, el., JR, kanalizacija), pri križanju s predvidenim vodovodom, v kompletu z dobavo in vgradnjo zaščitne cevi, z vsemi prenosi, pomožnimi deli in montažnim materialom. Križanje naj se izvede po navodilih pooblaščenega upravljavca voda.</t>
  </si>
  <si>
    <t>1.2.28</t>
  </si>
  <si>
    <t>Izvedba zaščite novograjenih vodovodnih cevi profilov od 
PE d125 do PE d32 pri prečkanju prometnic, dovozov, v primeru poteka trase v vozišču ceste ipd. Postavka zajema dobavo in vgradnjo ustrezne zaščitne cevi, z zatesnitvijo odprtine med zaščitno in vodovodno cevjo, z vsemi prenosi, pomožnimi deli, montažnim in tesnilnim materialom.</t>
  </si>
  <si>
    <t>1.2.28.A</t>
  </si>
  <si>
    <t>Kanalizacijska cev rebrasti PP z obojko DN 200 SN8</t>
  </si>
  <si>
    <t>1.2.28.B</t>
  </si>
  <si>
    <t>Kanalizacijska cev PVC-UK DN 200 SN8</t>
  </si>
  <si>
    <t>1.2.28.C</t>
  </si>
  <si>
    <t>Kanalizacijska cev PVC-UK DN 160 SN8</t>
  </si>
  <si>
    <t>1.2.28.D</t>
  </si>
  <si>
    <t>Kanalizacijska cev PVC-UK DN 110 SN8</t>
  </si>
  <si>
    <t>1.2.28.E</t>
  </si>
  <si>
    <t>Zaščitna cev rebrasti PE d75 mm</t>
  </si>
  <si>
    <t>1.2.28.F</t>
  </si>
  <si>
    <t>Zaščitna cev rebrasti PE d50 mm</t>
  </si>
  <si>
    <t>1.2.29</t>
  </si>
  <si>
    <t>Nabava in vgradnja opozorilnega traku ''POZOR VODOVOD!'' v kolutu, polaganje 30 cm nad temenom cevi, +3 % za polaganje ipd.</t>
  </si>
  <si>
    <t>1.2.30</t>
  </si>
  <si>
    <t>Diamantno kronsko vrtanje skozi armirano betonsko steno  vodovodnega jaška; izdelava okrogle odprtine fi 175 mm. Všteta je raba agregata.</t>
  </si>
  <si>
    <t>cm</t>
  </si>
  <si>
    <t>1.2.31</t>
  </si>
  <si>
    <t>Gradbena dela za izvedbo odcepov PE d32, PE d40 in PE d63 za prevezave hišnih priključkov oz. sekund. cevovodov na novi cevovod PE d125. Komplet vsebuje:</t>
  </si>
  <si>
    <t>- strojni izkop jarka za vodovod v terenu 3. do 4. ktg., s sprotnim nakladanjem na kamion, širine jarka na dnu do 1,0 m in globine do 2,0 m. Izkop izvršiti skladno s predpisi o varstvu pri delu.</t>
  </si>
  <si>
    <t>- izdelava peščene posteljice iz nekoherentnega materiala do deb. 10 cm, v kateri si cev sama izoblikuje ležišče
(pesek/gramoz z zrnom 4-8 mm brez ostrih robov).</t>
  </si>
  <si>
    <t>- strojno zasipavanje v coni cevovoda s peščenim materialom - pesek z zrni brez ostrih robov premera 4-8 mm, s komprimacijo bokov z lahkimi komprimacijskimi sredstvi (v plasteh po 20 cm), do 30 cm nad teme cevovoda, do ustrezne zbitosti za zagotovitev nosilnosti po projektu.</t>
  </si>
  <si>
    <t>- dobava in vgraditev peska / lomljenec 0÷63 mm v območju poteka trase v makadamski cesti ali ob robu asfaltnega cestišča do kote terena.</t>
  </si>
  <si>
    <t>- strojno zasipavanje jarka z mešanico materiala iz izkopa in gramoza 0/63 mm.</t>
  </si>
  <si>
    <t>1.2.32</t>
  </si>
  <si>
    <t>Čiščenje terena; med posameznimi deli, npr. redno čiščenje ceste, ter po končanih delih vzpostavitev v prvotno stanje (fino planiranje, grebljenje ipd.).</t>
  </si>
  <si>
    <t>SKUPAJ 1.2: GRADBENO ZEMELJSKA DELA</t>
  </si>
  <si>
    <t>OSTALO H GRADBENO ZEMELJSKIM DELOM</t>
  </si>
  <si>
    <t>1.3.1</t>
  </si>
  <si>
    <t>Bencinski oz. dieselski agregat za proizvodnjo el. energije ob izvedbi gradbeno zemeljskih del. V postavki zajeto tudi črpanje podtalne oz. meteorne vode, ki med gradnjo eventuelno vdira v gradbeno jamo, jaške ipd. Nivo talne vode je potrebno med gradnjo vzdrževati pod planumom izkopa.</t>
  </si>
  <si>
    <t>1.3.2</t>
  </si>
  <si>
    <t>Geomehanski nadzor in usklajevanje projekta z dejansko ugotovljenim stanjem na terenu (ob izkopu) - ure pooblaščenega inženirja geomehanike.</t>
  </si>
  <si>
    <t>1.3.3</t>
  </si>
  <si>
    <t>Projektantski nadzor in usklajevanje projekta z dejansko ugotovljenim stanjem na terenu (ob izkopu) - ure odg. vodja projekta.</t>
  </si>
  <si>
    <t>1.3.4</t>
  </si>
  <si>
    <t>Ostala manjša dela po pisnem naročilu nadzornega organa in potrdilu investitorja.</t>
  </si>
  <si>
    <t>- ure KV delavca</t>
  </si>
  <si>
    <t>- ure VK delavca</t>
  </si>
  <si>
    <t>1.3.5</t>
  </si>
  <si>
    <t>Nepredvidena in dodatna dela in material (10 % postavk od 1.2.1 do 1.3.4). Obračun se izvede na podlagi dejansko vgrajenega materiala in del, po potrditvi naročnika in nadzora v gradbeni knjigi!</t>
  </si>
  <si>
    <t>%</t>
  </si>
  <si>
    <t>SKUPAJ 1.3: OSTALO H GRADBENO ZEMELJSKIM DELOM</t>
  </si>
  <si>
    <t>STROJNE INSTALACIJE</t>
  </si>
  <si>
    <r>
      <t xml:space="preserve">V ceni vsake posamezne postavke je zajeta nabava, prenosi in transporti, pripravljalna dela, zarisovanje, montaža, tlačni preizkus, pomožna ter zaključna dela, regulacija, pleskanje in antikorozijska zaščita vseh nezaščitenih fazonov in armatur, ves drobni montažni, obešalni in pritrdilni material ter tesnila, preizkusno obratovanje, zagon, transportni in malipunativni stroški.
</t>
    </r>
    <r>
      <rPr>
        <b/>
        <sz val="12"/>
        <rFont val="Arial"/>
        <family val="2"/>
        <charset val="238"/>
      </rPr>
      <t>Opomba: vsa vodovodna armatura in fazonski kosi PN 10 bar!</t>
    </r>
  </si>
  <si>
    <t>4.1.1</t>
  </si>
  <si>
    <t>Nabava vodovodne cevi iz polietilena visoke gostote 
PE100 d125/102.2 mm SDR 11 (pn 16 bar). V ceni postavke všteta zgolj nabava cevi! Dolžina cevi 
podaljšana za 3% zaradi razreza in vijugastega 
polaganja.</t>
  </si>
  <si>
    <t>4.1.2</t>
  </si>
  <si>
    <t>Vgradnja vodovodne cevi iz polietilena visoke gostote PE100 d125/102.2 mm SDR 11 (pn 16 bar). V ceni postavke vštet transport na gradbišče, razvitje, spuščanje oz. polaganje na pripravljeno peščeno posteljico ter nivelacija v vertikalni in horizontalni smeri.</t>
  </si>
  <si>
    <t>4.1.3</t>
  </si>
  <si>
    <t>Dobava in vgradnja vodovodne cevi iz polietilena visoke gostote PE100 d110/90.0 mm SDR 11 (pn 16 bar). V ceni postavke všteta nabava, transport, razrez, razvitje po predpisih proizvajalca. Dolžina cevi podaljšana za 3% zaradi razreza in vijugastega polaganja.</t>
  </si>
  <si>
    <t>4.1.4</t>
  </si>
  <si>
    <t>Dobava in vgradnja vodovodne cevi iz polietilena visoke gostote PE100 d63/51.4 mm SDR 11 (pn 16 bar). V ceni postavke všteta nabava, transport, razrez, razvitje po predpisih proizvajalca. Dolžina cevi podaljšana za 3% zaradi razreza in vijugastega polaganja.</t>
  </si>
  <si>
    <t>4.1.5</t>
  </si>
  <si>
    <t>Dobava in vgradnja vodovodne cevi iz polietilena visoke gostote PE100 d40/32.6 mm SDR 11 (pn 16 bar). V ceni postavke všteta nabava, transport, razrez, razvitje po predpisih proizvajalca. Dolžina cevi podaljšana za 3% zaradi razreza in vijugastega polaganja.</t>
  </si>
  <si>
    <t>4.1.6</t>
  </si>
  <si>
    <t>Dobava in vgradnja vodovodne cevi iz polietilena visoke gostote PE100 d32/26.0 mm SDR 11 (pn 16 bar). V ceni postavke všteta nabava, transport, razrez, razvitje po predpisih proizvajalca. Dolžina cevi podaljšana za 3% zaradi razreza in vijugastega polaganja.</t>
  </si>
  <si>
    <t>4.1.7</t>
  </si>
  <si>
    <r>
      <rPr>
        <b/>
        <sz val="10"/>
        <rFont val="Arial"/>
        <family val="2"/>
        <charset val="238"/>
      </rPr>
      <t>UVLAČENJE</t>
    </r>
    <r>
      <rPr>
        <sz val="10"/>
        <rFont val="Arial"/>
        <family val="2"/>
        <charset val="238"/>
      </rPr>
      <t xml:space="preserve"> vodovodne cevi PE100 d40 SDR 11 (pn 16 bar) v obstoječ cevovod PE d75. V ceni postavke vštet transport na gradbišče, razvitje po predpisih proizvajalca, razrez in odsekovno uvlačenje v obst. vodovod. Dobava cevi je zajeta v posebni postavki!</t>
    </r>
  </si>
  <si>
    <t>4.1.8</t>
  </si>
  <si>
    <r>
      <rPr>
        <b/>
        <sz val="10"/>
        <rFont val="Arial"/>
        <family val="2"/>
        <charset val="238"/>
      </rPr>
      <t>UVLAČENJE</t>
    </r>
    <r>
      <rPr>
        <sz val="10"/>
        <rFont val="Arial"/>
        <family val="2"/>
        <charset val="238"/>
      </rPr>
      <t xml:space="preserve"> vodovodne cevi PE100 d32 SDR 11 (pn 16 bar) v obstoječ cevovod PE d75 oz. PE d90. V ceni postavke vštet transport na gradbišče, razvitje po predpisih proizvajalca, razrez in odsekovno uvlačenje v obst. vodovod. Dobava cevi je zajeta v posebni postavki!</t>
    </r>
  </si>
  <si>
    <t>4.1.9</t>
  </si>
  <si>
    <t>Zobata spojka fi125</t>
  </si>
  <si>
    <t>4.1.10</t>
  </si>
  <si>
    <t>Zobata spojka fi110</t>
  </si>
  <si>
    <t>4.1.11</t>
  </si>
  <si>
    <t>Zobata spojka fi90</t>
  </si>
  <si>
    <t>4.1.12</t>
  </si>
  <si>
    <t>Zobata spojka fi75</t>
  </si>
  <si>
    <t>4.1.13</t>
  </si>
  <si>
    <t>MJ univerzalna spojka 3057 DN 100 (104 - 132) E</t>
  </si>
  <si>
    <t>4.1.14</t>
  </si>
  <si>
    <t>Mj univerzalna spojka 3057 NL DN 50 (46-71) E</t>
  </si>
  <si>
    <t>4.1.15</t>
  </si>
  <si>
    <t>MJ univerzalna spojka 3407 NL DN 100 (koleno) (104-132)</t>
  </si>
  <si>
    <t>4.1.16</t>
  </si>
  <si>
    <t>MJ univerzalna spojka 3007 DN 100 (104-132) DV</t>
  </si>
  <si>
    <t>4.1.17</t>
  </si>
  <si>
    <t>iJoint dvojna spojka d63</t>
  </si>
  <si>
    <t>4.1.18</t>
  </si>
  <si>
    <t>iJoint dvojna spojka d32</t>
  </si>
  <si>
    <t>4.1.19</t>
  </si>
  <si>
    <t>iJoint dvojna spojka d25</t>
  </si>
  <si>
    <t>4.1.20</t>
  </si>
  <si>
    <t>iJoint spojka d40, zunanji navoj Rp 5/4"</t>
  </si>
  <si>
    <t>4.1.21</t>
  </si>
  <si>
    <t>iJoint spojka d32, zunanji navoj Rp 6/4"</t>
  </si>
  <si>
    <t>4.1.22</t>
  </si>
  <si>
    <t>iJoint spojka d32, zunanji navoj Rp 1"</t>
  </si>
  <si>
    <t>4.1.23</t>
  </si>
  <si>
    <t>iJoint reducirna spojka d40 - d32</t>
  </si>
  <si>
    <t>4.1.24</t>
  </si>
  <si>
    <t>iJoint reducirna spojka d32-25</t>
  </si>
  <si>
    <t>4.1.25</t>
  </si>
  <si>
    <t>iJoint reducirni T-kos d25-32-25</t>
  </si>
  <si>
    <t>4.1.26</t>
  </si>
  <si>
    <t>iJoint reducirni T-kos d40-25-40</t>
  </si>
  <si>
    <t>4.1.27</t>
  </si>
  <si>
    <t>iJoint reducirni T-kos d40-32-40</t>
  </si>
  <si>
    <t>4.1.28</t>
  </si>
  <si>
    <t>iJoint koleno d40/90°</t>
  </si>
  <si>
    <t xml:space="preserve">kos </t>
  </si>
  <si>
    <t>4.1.29</t>
  </si>
  <si>
    <t>iJoint koleno d32/90°</t>
  </si>
  <si>
    <t>4.1.30</t>
  </si>
  <si>
    <t>iJoint koleno d25/45°</t>
  </si>
  <si>
    <t>4.1.31</t>
  </si>
  <si>
    <t>iJoint končna kapa d63</t>
  </si>
  <si>
    <t>4.1.32</t>
  </si>
  <si>
    <t>iJoint končna kapa d40</t>
  </si>
  <si>
    <t>4.1.33</t>
  </si>
  <si>
    <t>iJoint končna kapa d32</t>
  </si>
  <si>
    <t>4.1.34</t>
  </si>
  <si>
    <t>Zasun EV F4 NL DN 100, s kolesom</t>
  </si>
  <si>
    <t>4.1.35</t>
  </si>
  <si>
    <t>Zasun EV F4 NL DN 80, s kolesom</t>
  </si>
  <si>
    <t>4.1.36</t>
  </si>
  <si>
    <t>Zasun EV F4 NL DN 65, s kolesom</t>
  </si>
  <si>
    <t>4.1.37</t>
  </si>
  <si>
    <t>Zasun EV F4 NL DN 50, s kolesom</t>
  </si>
  <si>
    <t>4.1.38</t>
  </si>
  <si>
    <t>Zasun EV F4 NL DN 100 za podzemno vgradnjo</t>
  </si>
  <si>
    <t>4.1.39</t>
  </si>
  <si>
    <t>Zasun EV F4 NL DN 80 za podzemno vgradnjo</t>
  </si>
  <si>
    <t>4.1.40</t>
  </si>
  <si>
    <t>Teleskopska vgradna garnitura DN 100-150, Rd=0,7-1,1m</t>
  </si>
  <si>
    <t>4.1.41</t>
  </si>
  <si>
    <t>Teleskopska vgradna garnitura DN 65-80, Rd=0,7-1,1m</t>
  </si>
  <si>
    <t>4.1.42</t>
  </si>
  <si>
    <t>ZAK vgradna garnitura Rd=0,7-1,1m, Tip 960</t>
  </si>
  <si>
    <t>4.1.43</t>
  </si>
  <si>
    <t>Kompozitna cestna kapa-teleskopska DN 125</t>
  </si>
  <si>
    <t>4.1.44</t>
  </si>
  <si>
    <t>ZAK navrtni zasun Tip 236 125/46</t>
  </si>
  <si>
    <t>4.1.45</t>
  </si>
  <si>
    <t>ZAK navrtni zasun Tip 236 125/34</t>
  </si>
  <si>
    <t>4.1.46</t>
  </si>
  <si>
    <t>ZAK vrtljivo koleno Tip 6465 DA 63/46</t>
  </si>
  <si>
    <t>4.1.47</t>
  </si>
  <si>
    <t>ZAK vrtljivo koleno Tip 6465 DA 40/34</t>
  </si>
  <si>
    <t>4.1.48</t>
  </si>
  <si>
    <t>ZAK vrtljivo koleno Tip 6465 DA 32/34</t>
  </si>
  <si>
    <t>4.1.49</t>
  </si>
  <si>
    <t>Navrtni oklep d63/Rp6/4"</t>
  </si>
  <si>
    <t>4.1.50</t>
  </si>
  <si>
    <t>X-kos NL DN 100, z navojem Rp 2"</t>
  </si>
  <si>
    <t>4.1.51</t>
  </si>
  <si>
    <t>X-kos NL DN 80, z navojen Rp 2"</t>
  </si>
  <si>
    <t>4.1.52</t>
  </si>
  <si>
    <t>X-kos NL DN 50, z navojem Rp 2"</t>
  </si>
  <si>
    <t>4.1.53</t>
  </si>
  <si>
    <t>FF NL DN 80/500mm</t>
  </si>
  <si>
    <t>4.1.54</t>
  </si>
  <si>
    <t>FF NL DN 100/1000mm</t>
  </si>
  <si>
    <t>4.1.55</t>
  </si>
  <si>
    <t>FFK-Q NL DN 125/90°</t>
  </si>
  <si>
    <t>4.1.56</t>
  </si>
  <si>
    <t>FFK-Q NL DN 100/90°, z vrtljivo prirobnico</t>
  </si>
  <si>
    <t>4.1.57</t>
  </si>
  <si>
    <t>FFK NL DN 125/45°, z vrtljivimi prirobnicami</t>
  </si>
  <si>
    <t>4.1.58</t>
  </si>
  <si>
    <t>FFK NL DN 100/45°</t>
  </si>
  <si>
    <t>4.1.59</t>
  </si>
  <si>
    <t>FFR NL DN 125/80</t>
  </si>
  <si>
    <t>4.1.60</t>
  </si>
  <si>
    <t>T-kos NL DN 125/50</t>
  </si>
  <si>
    <t>4.1.61</t>
  </si>
  <si>
    <t>T-kos NL DN 100/100, z vtljivimi prirobnicami</t>
  </si>
  <si>
    <t>4.1.62</t>
  </si>
  <si>
    <t>T-kos NL DN 100/80, z vrtljivimi prirobnicami</t>
  </si>
  <si>
    <t>4.1.63</t>
  </si>
  <si>
    <t>T-kos NL DN 100/65, z vrtljivimi prirobnicami</t>
  </si>
  <si>
    <t>4.1.64</t>
  </si>
  <si>
    <t>N-kos NL DN 80, z vrtljivimi prirobnicami</t>
  </si>
  <si>
    <t>4.1.65</t>
  </si>
  <si>
    <t>Nadzemni hidrant DN 80/1000, INOX, lomni</t>
  </si>
  <si>
    <t>4.1.66</t>
  </si>
  <si>
    <t>Talni hidrant NL DN 80, Rd 750 (H 500)</t>
  </si>
  <si>
    <t>4.1.67</t>
  </si>
  <si>
    <t>Avtomatski zračnik z eno kroglo NL DN 50</t>
  </si>
  <si>
    <t>4.1.68</t>
  </si>
  <si>
    <t>Krogelni ventil 5/4", 2x notranji navoj Rp 5/4"</t>
  </si>
  <si>
    <t>4.1.69</t>
  </si>
  <si>
    <t>Krogelni ventil 1", obojestranski notranji navoj Rp 1"</t>
  </si>
  <si>
    <t>4.1.70</t>
  </si>
  <si>
    <t>Pocinkana tuljava Rp 5/4"</t>
  </si>
  <si>
    <t>4.1.71</t>
  </si>
  <si>
    <t>Pocinkana tuljava Rp 1"</t>
  </si>
  <si>
    <t>4.1.72</t>
  </si>
  <si>
    <t>Pocinkana objemka Rp 1"</t>
  </si>
  <si>
    <t>4.1.73</t>
  </si>
  <si>
    <t>Pocinkan R-kos Rp 2" - Rp 5/4"</t>
  </si>
  <si>
    <t>4.1.74</t>
  </si>
  <si>
    <t>Pocinkan R-kos Rp 2" - 1"</t>
  </si>
  <si>
    <t>4.1.75</t>
  </si>
  <si>
    <t>Pocinkan T-kos Rp 2", 2x notranji navoj</t>
  </si>
  <si>
    <t>4.1.76</t>
  </si>
  <si>
    <t>Pocinkana tuljava Rp 2"</t>
  </si>
  <si>
    <t>4.1.77</t>
  </si>
  <si>
    <t>Manometer fi 60 mm, 0-16 bar, Rp 3/4"</t>
  </si>
  <si>
    <t>4.1.78</t>
  </si>
  <si>
    <t>Obročno tesnilo, kot npr. LINK SEAL TIP IL 340, št. členov na en preboj = 12 kos</t>
  </si>
  <si>
    <t xml:space="preserve">SKUPAJ 4.1: STROJNE INSTALACIJE </t>
  </si>
  <si>
    <t>OSTALO K STROJNIM INSTALACIJAM</t>
  </si>
  <si>
    <t>4.2.1</t>
  </si>
  <si>
    <t>Bencinski oz. dieselski agregat za proizvodnjo el. energije ob izvedbi montažnih del na vodovodu.</t>
  </si>
  <si>
    <t>4.2.2</t>
  </si>
  <si>
    <t>Projektantski nadzor strojno inštalacijskih del na vodovodu in usklajevanje projekta z dejansko ugotovljenim stanjem na terenu - ure pooblaščenega inženirja oz. projektanta strojnih inštalacij.</t>
  </si>
  <si>
    <t>4.2.3</t>
  </si>
  <si>
    <t>Nadzor upravljavca vodovoda - ure VK delavca</t>
  </si>
  <si>
    <t>4.2.4</t>
  </si>
  <si>
    <t>Geodetski načrt novega stanja zemljišča. Izdelava komplet komunalnega katastra po zakonu, standardih in predpisih bodočega upravljavca vodovoda.</t>
  </si>
  <si>
    <t>4.2.5</t>
  </si>
  <si>
    <t>Elaborat za vnos podatkov v kataster GJI ter vnos 
(izvede upravljavec vodovoda).</t>
  </si>
  <si>
    <t>4.2.6</t>
  </si>
  <si>
    <t>Tlačni preizkus PE cevovoda po veljavnih standardih za posamezne vrste cevovoda, po navodilih proizvajalca in zahtevah nadzornega organa.
Profil cevi od PE d110 PE d125.</t>
  </si>
  <si>
    <t>4.2.7</t>
  </si>
  <si>
    <t>Dezinfekcija in izpiranje cevovodov po izvršeni tlačni probi in dokončni montaži.
Profil cevi od PE d32 doPE d125.</t>
  </si>
  <si>
    <t>4.2.8</t>
  </si>
  <si>
    <t>Izvedba prevezave novozgrajenega cevovoda na obstoječe vode. Upoštevati zapranje in odpiranje vode, obveščanje o zapori, odzračevanje ipd., v kompletu z vsem potrebnim materialom.</t>
  </si>
  <si>
    <t>4.2.9</t>
  </si>
  <si>
    <t>4.2.10</t>
  </si>
  <si>
    <t>Nepredvidena in dodatna dela in material (10 % postavk od 4.1.1 do 4.2.9). Obračun se izvede na podlagi dejansko vgrajenega materiala, po potrditvi naročnika in nadzora v gradbeni knjigi!</t>
  </si>
  <si>
    <t>SKUPAJ 4.3: OSTALO K STROJNIM INSTALACIJAM</t>
  </si>
  <si>
    <r>
      <t xml:space="preserve">LOKALNE CESTE LC GLOBOKO - BOJSNO </t>
    </r>
    <r>
      <rPr>
        <b/>
        <sz val="12"/>
        <color theme="5"/>
        <rFont val="Arial"/>
        <family val="2"/>
        <charset val="238"/>
      </rPr>
      <t>(1. FAZA)</t>
    </r>
  </si>
  <si>
    <t>Vodovod (nepr. dela v postavkah)</t>
  </si>
  <si>
    <t>Nepredvidena dela (1-6)</t>
  </si>
  <si>
    <t>Projekt: 39BO1FA Ureditev ceste s pločnikom Globoko - Bojsno</t>
  </si>
  <si>
    <t>Popust</t>
  </si>
  <si>
    <t>Skupaj (7+8):</t>
  </si>
  <si>
    <t>Skupaj s popustom</t>
  </si>
  <si>
    <t>SKUPAJ PONUDBENA CENA</t>
  </si>
  <si>
    <t>Izdelava PID projektne dokumentacije razsvetljave in ozemljitev v aktivni obliki in 3 tiskanih izvodih.</t>
  </si>
  <si>
    <t>Izdelava PID projektne dokumentacije v aktivni obliki in 3 tiskanih izvodih.</t>
  </si>
  <si>
    <t>Izdelava PID projektne dokumentacije  v aktivni obliki in 3 tiskanih izvodih.</t>
  </si>
  <si>
    <t>material (20% a-b))</t>
  </si>
  <si>
    <t>Izdelava eleborata zapore ceste s pridobitvijo dovoljenja za zaporo ceste</t>
  </si>
  <si>
    <t>Zavarovanje gradbišča v času gradnje s strani koncesionarja za državno in lokalno cesto (tudi zapora prometa) ali drugega organa</t>
  </si>
  <si>
    <t>ocena (obračun po dejanskih stroških/računih koncesionarja/organa)</t>
  </si>
  <si>
    <t>1.0 Zapore</t>
  </si>
  <si>
    <t>1.00 Voziščne konstrukcije</t>
  </si>
  <si>
    <t>Pripravljalna in druga dela</t>
  </si>
  <si>
    <t>1.1.7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</si>
</sst>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00\ \€"/>
    <numFmt numFmtId="165" formatCode="#,##0.00\ [$€-1]"/>
    <numFmt numFmtId="166" formatCode="#,##0.00\ &quot;€&quot;"/>
    <numFmt numFmtId="167" formatCode="#,##0;[Red]#,##0"/>
    <numFmt numFmtId="168" formatCode="_-* #,##0.00\ _S_I_T_-;\-* #,##0.00\ _S_I_T_-;_-* &quot;-&quot;??\ _S_I_T_-;_-@_-"/>
    <numFmt numFmtId="169" formatCode="_-* #,##0\ _S_I_T_-;\-* #,##0\ _S_I_T_-;_-* &quot;-&quot;\ _S_I_T_-;_-@_-"/>
    <numFmt numFmtId="170" formatCode="_-* #,##0.00\ _€_-;\-* #,##0.00\ _€_-;_-* &quot;-&quot;??\ _€_-;_-@_-"/>
    <numFmt numFmtId="171" formatCode="_-* #,##0.00\ _S_I_T_-;\-* #,##0.00\ _S_I_T_-;_-* &quot;-&quot;\ _S_I_T_-;_-@_-"/>
    <numFmt numFmtId="172" formatCode="#,##0.00_ ;\-#,##0.00\ "/>
    <numFmt numFmtId="173" formatCode="[$-424]General"/>
    <numFmt numFmtId="174" formatCode="#,##0.0\ &quot;€&quot;"/>
    <numFmt numFmtId="175" formatCode="0.0"/>
    <numFmt numFmtId="176" formatCode="0.00_)"/>
  </numFmts>
  <fonts count="75">
    <font>
      <sz val="11"/>
      <color theme="1"/>
      <name val="Calibri"/>
      <family val="2"/>
      <charset val="238"/>
      <scheme val="minor"/>
    </font>
    <font>
      <sz val="11"/>
      <color theme="1"/>
      <name val="Calibri"/>
      <family val="2"/>
      <charset val="238"/>
      <scheme val="minor"/>
    </font>
    <font>
      <b/>
      <sz val="11"/>
      <color theme="3"/>
      <name val="Calibri"/>
      <family val="2"/>
      <charset val="238"/>
      <scheme val="minor"/>
    </font>
    <font>
      <b/>
      <sz val="11"/>
      <color theme="1"/>
      <name val="Calibri"/>
      <family val="2"/>
      <charset val="238"/>
      <scheme val="minor"/>
    </font>
    <font>
      <sz val="10"/>
      <name val="Arial"/>
      <family val="2"/>
      <charset val="238"/>
    </font>
    <font>
      <b/>
      <sz val="14"/>
      <name val="Arial"/>
      <family val="2"/>
      <charset val="238"/>
    </font>
    <font>
      <sz val="10"/>
      <name val="Arial"/>
      <family val="2"/>
      <charset val="238"/>
    </font>
    <font>
      <b/>
      <sz val="10"/>
      <name val="Arial"/>
      <family val="2"/>
      <charset val="238"/>
    </font>
    <font>
      <b/>
      <sz val="12"/>
      <name val="Arial"/>
      <family val="2"/>
      <charset val="238"/>
    </font>
    <font>
      <sz val="12"/>
      <name val="Arial"/>
      <family val="2"/>
      <charset val="238"/>
    </font>
    <font>
      <i/>
      <sz val="10"/>
      <name val="Arial"/>
      <family val="2"/>
      <charset val="238"/>
    </font>
    <font>
      <sz val="10"/>
      <color rgb="FFFF0000"/>
      <name val="Arial"/>
      <family val="2"/>
      <charset val="238"/>
    </font>
    <font>
      <sz val="10"/>
      <color indexed="8"/>
      <name val="Arial"/>
      <family val="2"/>
      <charset val="238"/>
    </font>
    <font>
      <b/>
      <sz val="10"/>
      <color indexed="8"/>
      <name val="Arial"/>
      <family val="2"/>
      <charset val="238"/>
    </font>
    <font>
      <b/>
      <sz val="10"/>
      <name val="Arial CE"/>
      <family val="2"/>
      <charset val="238"/>
    </font>
    <font>
      <sz val="8"/>
      <name val="Arial"/>
      <family val="2"/>
      <charset val="238"/>
    </font>
    <font>
      <b/>
      <sz val="8"/>
      <name val="Arial CE"/>
      <family val="2"/>
      <charset val="238"/>
    </font>
    <font>
      <sz val="8"/>
      <name val="Arial CE"/>
      <charset val="238"/>
    </font>
    <font>
      <sz val="8"/>
      <name val="Arial CE"/>
      <family val="2"/>
      <charset val="238"/>
    </font>
    <font>
      <sz val="10"/>
      <name val="Arial CE"/>
      <family val="2"/>
      <charset val="238"/>
    </font>
    <font>
      <b/>
      <sz val="10"/>
      <name val="Arial CE"/>
      <charset val="238"/>
    </font>
    <font>
      <b/>
      <sz val="9"/>
      <name val="Arial"/>
      <family val="2"/>
      <charset val="238"/>
    </font>
    <font>
      <sz val="9"/>
      <name val="Arial"/>
      <family val="2"/>
      <charset val="238"/>
    </font>
    <font>
      <b/>
      <sz val="9"/>
      <name val="Tahoma"/>
      <family val="2"/>
    </font>
    <font>
      <b/>
      <sz val="10"/>
      <name val="Tahoma"/>
      <family val="2"/>
    </font>
    <font>
      <b/>
      <sz val="8"/>
      <color theme="1"/>
      <name val="Arial"/>
      <family val="2"/>
      <charset val="238"/>
    </font>
    <font>
      <b/>
      <sz val="9"/>
      <color theme="1"/>
      <name val="Arial"/>
      <family val="2"/>
      <charset val="238"/>
    </font>
    <font>
      <u/>
      <sz val="8"/>
      <color theme="10"/>
      <name val="Arial"/>
      <family val="2"/>
      <charset val="238"/>
    </font>
    <font>
      <u/>
      <sz val="10"/>
      <color theme="10"/>
      <name val="Arial"/>
      <family val="2"/>
      <charset val="238"/>
    </font>
    <font>
      <b/>
      <sz val="8"/>
      <name val="Arial CE"/>
      <charset val="238"/>
    </font>
    <font>
      <b/>
      <u/>
      <sz val="8"/>
      <name val="Arial CE"/>
      <charset val="238"/>
    </font>
    <font>
      <sz val="9"/>
      <name val="Arial CE"/>
      <family val="2"/>
      <charset val="238"/>
    </font>
    <font>
      <b/>
      <sz val="8"/>
      <color rgb="FFFF0000"/>
      <name val="Arial CE"/>
      <charset val="238"/>
    </font>
    <font>
      <b/>
      <sz val="9"/>
      <name val="Arial CE"/>
      <family val="2"/>
      <charset val="238"/>
    </font>
    <font>
      <b/>
      <u/>
      <sz val="8"/>
      <color indexed="52"/>
      <name val="Arial CE"/>
      <charset val="238"/>
    </font>
    <font>
      <b/>
      <sz val="9"/>
      <name val="Arial CE"/>
      <charset val="238"/>
    </font>
    <font>
      <sz val="16"/>
      <name val="Arial CE"/>
      <charset val="238"/>
    </font>
    <font>
      <sz val="11"/>
      <color theme="1"/>
      <name val="Calibri"/>
      <family val="2"/>
      <charset val="238"/>
    </font>
    <font>
      <sz val="9"/>
      <color theme="1"/>
      <name val="Calibri"/>
      <family val="2"/>
      <charset val="238"/>
      <scheme val="minor"/>
    </font>
    <font>
      <b/>
      <u/>
      <sz val="8"/>
      <color theme="10"/>
      <name val="Arial"/>
      <family val="2"/>
      <charset val="238"/>
    </font>
    <font>
      <sz val="10"/>
      <color rgb="FF000000"/>
      <name val="Arial"/>
      <family val="2"/>
      <charset val="238"/>
    </font>
    <font>
      <sz val="8"/>
      <color indexed="8"/>
      <name val="Arial"/>
      <family val="2"/>
      <charset val="238"/>
    </font>
    <font>
      <b/>
      <sz val="8"/>
      <name val="Arial"/>
      <family val="2"/>
      <charset val="238"/>
    </font>
    <font>
      <b/>
      <sz val="8"/>
      <color indexed="9"/>
      <name val="Arial CE"/>
      <charset val="238"/>
    </font>
    <font>
      <b/>
      <i/>
      <sz val="8"/>
      <name val="Arial"/>
      <family val="2"/>
      <charset val="238"/>
    </font>
    <font>
      <sz val="11"/>
      <color rgb="FF000000"/>
      <name val="Calibri"/>
      <family val="2"/>
      <charset val="238"/>
    </font>
    <font>
      <i/>
      <sz val="8"/>
      <name val="Arial"/>
      <family val="2"/>
      <charset val="238"/>
    </font>
    <font>
      <sz val="8"/>
      <color rgb="FF00B050"/>
      <name val="Arial CE"/>
      <family val="2"/>
      <charset val="238"/>
    </font>
    <font>
      <b/>
      <sz val="8"/>
      <color rgb="FF00B050"/>
      <name val="Arial"/>
      <family val="2"/>
      <charset val="238"/>
    </font>
    <font>
      <sz val="8"/>
      <color rgb="FF00B0F0"/>
      <name val="Arial"/>
      <family val="2"/>
      <charset val="238"/>
    </font>
    <font>
      <i/>
      <sz val="8"/>
      <name val="Arial CE"/>
      <charset val="238"/>
    </font>
    <font>
      <sz val="8"/>
      <name val="Century Gothic"/>
      <family val="2"/>
      <charset val="238"/>
    </font>
    <font>
      <sz val="9"/>
      <name val="Swis721 Cn BT"/>
      <family val="2"/>
    </font>
    <font>
      <b/>
      <sz val="9"/>
      <name val="Swis721 Cn BT"/>
      <family val="2"/>
    </font>
    <font>
      <sz val="12"/>
      <name val="Arial"/>
      <charset val="238"/>
    </font>
    <font>
      <b/>
      <sz val="15"/>
      <name val="Arial"/>
      <family val="2"/>
      <charset val="238"/>
    </font>
    <font>
      <b/>
      <sz val="11"/>
      <name val="Arial"/>
      <family val="2"/>
      <charset val="238"/>
    </font>
    <font>
      <b/>
      <sz val="4"/>
      <name val="Arial"/>
      <family val="2"/>
      <charset val="238"/>
    </font>
    <font>
      <sz val="4"/>
      <name val="Arial"/>
      <family val="2"/>
      <charset val="238"/>
    </font>
    <font>
      <sz val="11"/>
      <name val="Arial"/>
      <family val="2"/>
      <charset val="238"/>
    </font>
    <font>
      <b/>
      <sz val="11"/>
      <color rgb="FFFF0000"/>
      <name val="Arial"/>
      <family val="2"/>
      <charset val="238"/>
    </font>
    <font>
      <sz val="11"/>
      <color rgb="FFFF0000"/>
      <name val="Arial"/>
      <family val="2"/>
      <charset val="238"/>
    </font>
    <font>
      <b/>
      <i/>
      <sz val="11"/>
      <color rgb="FFFF0000"/>
      <name val="Arial"/>
      <family val="2"/>
      <charset val="238"/>
    </font>
    <font>
      <b/>
      <sz val="2"/>
      <name val="Arial"/>
      <family val="2"/>
      <charset val="238"/>
    </font>
    <font>
      <u/>
      <sz val="10"/>
      <name val="Arial"/>
      <family val="2"/>
      <charset val="238"/>
    </font>
    <font>
      <b/>
      <u/>
      <sz val="10"/>
      <name val="Arial"/>
      <family val="2"/>
      <charset val="238"/>
    </font>
    <font>
      <b/>
      <sz val="12"/>
      <color theme="5"/>
      <name val="Arial"/>
      <family val="2"/>
      <charset val="238"/>
    </font>
    <font>
      <sz val="10"/>
      <color theme="1"/>
      <name val="Calibri"/>
      <family val="2"/>
      <charset val="238"/>
      <scheme val="minor"/>
    </font>
    <font>
      <sz val="10"/>
      <color theme="1"/>
      <name val="Arial"/>
      <family val="2"/>
      <charset val="238"/>
    </font>
    <font>
      <strike/>
      <sz val="10"/>
      <color theme="0" tint="-0.14996795556505021"/>
      <name val="Arial"/>
      <family val="2"/>
      <charset val="238"/>
    </font>
    <font>
      <b/>
      <sz val="12"/>
      <color theme="1"/>
      <name val="Calibri"/>
      <family val="2"/>
      <charset val="238"/>
      <scheme val="minor"/>
    </font>
    <font>
      <sz val="12"/>
      <color theme="1"/>
      <name val="Calibri"/>
      <family val="2"/>
      <charset val="238"/>
      <scheme val="minor"/>
    </font>
    <font>
      <b/>
      <sz val="14"/>
      <color theme="1"/>
      <name val="Calibri"/>
      <family val="2"/>
      <charset val="238"/>
      <scheme val="minor"/>
    </font>
    <font>
      <sz val="14"/>
      <color theme="1"/>
      <name val="Calibri"/>
      <family val="2"/>
      <charset val="238"/>
      <scheme val="minor"/>
    </font>
    <font>
      <sz val="11"/>
      <name val="Calibri"/>
      <family val="2"/>
      <charset val="238"/>
    </font>
  </fonts>
  <fills count="22">
    <fill>
      <patternFill patternType="none"/>
    </fill>
    <fill>
      <patternFill patternType="gray125"/>
    </fill>
    <fill>
      <patternFill patternType="solid">
        <fgColor theme="4" tint="0.79998168889431442"/>
        <bgColor indexed="65"/>
      </patternFill>
    </fill>
    <fill>
      <patternFill patternType="solid">
        <fgColor theme="6" tint="0.79998168889431442"/>
        <bgColor indexed="65"/>
      </patternFill>
    </fill>
    <fill>
      <patternFill patternType="solid">
        <fgColor theme="9" tint="0.79998168889431442"/>
        <bgColor indexed="65"/>
      </patternFill>
    </fill>
    <fill>
      <patternFill patternType="solid">
        <fgColor indexed="43"/>
        <bgColor indexed="64"/>
      </patternFill>
    </fill>
    <fill>
      <patternFill patternType="solid">
        <fgColor rgb="FFE1FF41"/>
        <bgColor indexed="64"/>
      </patternFill>
    </fill>
    <fill>
      <patternFill patternType="solid">
        <fgColor theme="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6795556505021"/>
        <bgColor indexed="64"/>
      </patternFill>
    </fill>
    <fill>
      <patternFill patternType="solid">
        <fgColor theme="6" tint="0.59999389629810485"/>
        <bgColor indexed="64"/>
      </patternFill>
    </fill>
    <fill>
      <patternFill patternType="solid">
        <fgColor rgb="FF92D050"/>
        <bgColor indexed="64"/>
      </patternFill>
    </fill>
    <fill>
      <patternFill patternType="solid">
        <fgColor rgb="FFEDEDED"/>
        <bgColor rgb="FFDEEBF7"/>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00B0F0"/>
        <bgColor indexed="64"/>
      </patternFill>
    </fill>
    <fill>
      <patternFill patternType="solid">
        <fgColor theme="0" tint="-0.249977111117893"/>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s>
  <borders count="14">
    <border>
      <left/>
      <right/>
      <top/>
      <bottom/>
      <diagonal/>
    </border>
    <border>
      <left/>
      <right/>
      <top/>
      <bottom style="medium">
        <color theme="4" tint="0.39997558519241921"/>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24">
    <xf numFmtId="0" fontId="0" fillId="0" borderId="0"/>
    <xf numFmtId="0" fontId="2" fillId="0" borderId="1" applyNumberFormat="0" applyFill="0" applyAlignment="0" applyProtection="0"/>
    <xf numFmtId="0" fontId="1" fillId="3" borderId="0" applyNumberFormat="0" applyBorder="0" applyAlignment="0" applyProtection="0"/>
    <xf numFmtId="0" fontId="4" fillId="0" borderId="0"/>
    <xf numFmtId="0" fontId="6" fillId="0" borderId="0"/>
    <xf numFmtId="2" fontId="15" fillId="0" borderId="0">
      <alignment horizontal="justify"/>
    </xf>
    <xf numFmtId="168" fontId="25" fillId="0" borderId="0" applyBorder="0" applyProtection="0"/>
    <xf numFmtId="0" fontId="1" fillId="2" borderId="0" applyBorder="0" applyAlignment="0" applyProtection="0"/>
    <xf numFmtId="0" fontId="27" fillId="0" borderId="0" applyNumberFormat="0" applyFill="0" applyBorder="0" applyAlignment="0" applyProtection="0">
      <alignment vertical="top"/>
      <protection locked="0"/>
    </xf>
    <xf numFmtId="0" fontId="1" fillId="9" borderId="0" applyBorder="0" applyAlignment="0" applyProtection="0"/>
    <xf numFmtId="0" fontId="7" fillId="11" borderId="0"/>
    <xf numFmtId="0" fontId="6" fillId="0" borderId="0"/>
    <xf numFmtId="49" fontId="15" fillId="0" borderId="0">
      <alignment horizontal="justify" vertical="top" wrapText="1"/>
    </xf>
    <xf numFmtId="0" fontId="1" fillId="4" borderId="0" applyBorder="0" applyAlignment="0" applyProtection="0"/>
    <xf numFmtId="2" fontId="15" fillId="0" borderId="0">
      <alignment horizontal="right" wrapText="1"/>
    </xf>
    <xf numFmtId="173" fontId="40" fillId="0" borderId="0" applyBorder="0" applyProtection="0"/>
    <xf numFmtId="168" fontId="15" fillId="0" borderId="0">
      <alignment horizontal="justify" wrapText="1"/>
    </xf>
    <xf numFmtId="2" fontId="45" fillId="14" borderId="0" applyBorder="0" applyProtection="0">
      <alignment horizontal="justify"/>
    </xf>
    <xf numFmtId="2" fontId="15" fillId="0" borderId="0">
      <alignment horizontal="justify" wrapText="1"/>
    </xf>
    <xf numFmtId="49" fontId="15" fillId="0" borderId="0">
      <alignment horizontal="justify" vertical="top" wrapText="1"/>
    </xf>
    <xf numFmtId="2" fontId="51" fillId="0" borderId="0">
      <alignment horizontal="right" wrapText="1"/>
    </xf>
    <xf numFmtId="168" fontId="51" fillId="0" borderId="0">
      <alignment horizontal="justify" wrapText="1"/>
    </xf>
    <xf numFmtId="0" fontId="4" fillId="0" borderId="0"/>
    <xf numFmtId="0" fontId="59" fillId="0" borderId="0"/>
  </cellStyleXfs>
  <cellXfs count="524">
    <xf numFmtId="0" fontId="0" fillId="0" borderId="0" xfId="0"/>
    <xf numFmtId="0" fontId="28" fillId="2" borderId="0" xfId="8" applyFont="1" applyFill="1" applyBorder="1" applyAlignment="1" applyProtection="1">
      <alignment horizontal="left" vertical="top"/>
    </xf>
    <xf numFmtId="4" fontId="18" fillId="0" borderId="0" xfId="5" applyNumberFormat="1" applyFont="1" applyAlignment="1" applyProtection="1">
      <alignment horizontal="center" vertical="top"/>
      <protection locked="0"/>
    </xf>
    <xf numFmtId="2" fontId="27" fillId="0" borderId="0" xfId="8" applyNumberFormat="1" applyFill="1" applyAlignment="1" applyProtection="1">
      <alignment horizontal="justify" vertical="top"/>
    </xf>
    <xf numFmtId="0" fontId="3" fillId="2" borderId="0" xfId="7" applyFont="1"/>
    <xf numFmtId="0" fontId="7" fillId="11" borderId="0" xfId="10"/>
    <xf numFmtId="0" fontId="6" fillId="0" borderId="0" xfId="11"/>
    <xf numFmtId="0" fontId="7" fillId="0" borderId="0" xfId="10" applyFill="1"/>
    <xf numFmtId="49" fontId="15" fillId="0" borderId="0" xfId="12" applyAlignment="1">
      <alignment horizontal="left" vertical="top" wrapText="1" indent="1"/>
    </xf>
    <xf numFmtId="0" fontId="18" fillId="0" borderId="0" xfId="11" applyFont="1" applyAlignment="1">
      <alignment horizontal="left" vertical="top"/>
    </xf>
    <xf numFmtId="0" fontId="31" fillId="0" borderId="0" xfId="11" applyFont="1"/>
    <xf numFmtId="0" fontId="32" fillId="0" borderId="0" xfId="11" applyFont="1" applyAlignment="1">
      <alignment horizontal="left" vertical="top" wrapText="1"/>
    </xf>
    <xf numFmtId="0" fontId="33" fillId="0" borderId="0" xfId="11" applyFont="1"/>
    <xf numFmtId="0" fontId="17" fillId="0" borderId="0" xfId="11" applyFont="1" applyAlignment="1">
      <alignment horizontal="left" vertical="top" wrapText="1"/>
    </xf>
    <xf numFmtId="0" fontId="29" fillId="0" borderId="0" xfId="11" applyFont="1" applyAlignment="1">
      <alignment horizontal="left" vertical="top" wrapText="1"/>
    </xf>
    <xf numFmtId="0" fontId="18" fillId="0" borderId="0" xfId="11" applyFont="1" applyAlignment="1">
      <alignment horizontal="left" vertical="top" wrapText="1"/>
    </xf>
    <xf numFmtId="0" fontId="29" fillId="0" borderId="0" xfId="11" applyFont="1" applyAlignment="1">
      <alignment horizontal="left" vertical="top"/>
    </xf>
    <xf numFmtId="0" fontId="18" fillId="0" borderId="0" xfId="11" applyFont="1" applyAlignment="1">
      <alignment horizontal="justify" vertical="top"/>
    </xf>
    <xf numFmtId="0" fontId="7" fillId="11" borderId="0" xfId="10" applyAlignment="1">
      <alignment wrapText="1"/>
    </xf>
    <xf numFmtId="0" fontId="16" fillId="0" borderId="0" xfId="11" applyFont="1" applyAlignment="1">
      <alignment horizontal="left" vertical="top"/>
    </xf>
    <xf numFmtId="0" fontId="35" fillId="0" borderId="0" xfId="11" applyFont="1"/>
    <xf numFmtId="0" fontId="18" fillId="0" borderId="0" xfId="11" applyFont="1"/>
    <xf numFmtId="0" fontId="15" fillId="0" borderId="0" xfId="11" applyFont="1" applyAlignment="1">
      <alignment horizontal="left" vertical="top"/>
    </xf>
    <xf numFmtId="0" fontId="16" fillId="0" borderId="0" xfId="11" applyFont="1"/>
    <xf numFmtId="1" fontId="17" fillId="0" borderId="0" xfId="11" applyNumberFormat="1" applyFont="1" applyAlignment="1">
      <alignment horizontal="left" vertical="top"/>
    </xf>
    <xf numFmtId="0" fontId="36" fillId="0" borderId="0" xfId="11" applyFont="1"/>
    <xf numFmtId="2" fontId="39" fillId="0" borderId="0" xfId="8" applyNumberFormat="1" applyFont="1" applyFill="1" applyAlignment="1" applyProtection="1">
      <alignment horizontal="justify" vertical="top"/>
    </xf>
    <xf numFmtId="168" fontId="15" fillId="0" borderId="0" xfId="16" applyProtection="1">
      <alignment horizontal="justify" wrapText="1"/>
      <protection locked="0"/>
    </xf>
    <xf numFmtId="0" fontId="7" fillId="11" borderId="0" xfId="10" applyProtection="1">
      <protection locked="0"/>
    </xf>
    <xf numFmtId="168" fontId="25" fillId="0" borderId="0" xfId="6" applyProtection="1">
      <protection locked="0"/>
    </xf>
    <xf numFmtId="168" fontId="48" fillId="0" borderId="0" xfId="16" applyFont="1" applyProtection="1">
      <alignment horizontal="justify" wrapText="1"/>
      <protection locked="0"/>
    </xf>
    <xf numFmtId="4" fontId="18" fillId="0" borderId="0" xfId="5" applyNumberFormat="1" applyFont="1" applyAlignment="1" applyProtection="1">
      <alignment horizontal="center"/>
      <protection locked="0"/>
    </xf>
    <xf numFmtId="2" fontId="19" fillId="0" borderId="0" xfId="5" applyFont="1" applyAlignment="1" applyProtection="1">
      <alignment vertical="top"/>
      <protection locked="0"/>
    </xf>
    <xf numFmtId="168" fontId="0" fillId="0" borderId="0" xfId="16" applyFont="1" applyProtection="1">
      <alignment horizontal="justify" wrapText="1"/>
      <protection locked="0"/>
    </xf>
    <xf numFmtId="4" fontId="38" fillId="12" borderId="8" xfId="2" applyNumberFormat="1" applyFont="1" applyFill="1" applyBorder="1" applyAlignment="1" applyProtection="1">
      <alignment horizontal="right"/>
      <protection locked="0"/>
    </xf>
    <xf numFmtId="0" fontId="1" fillId="2" borderId="0" xfId="7" applyAlignment="1" applyProtection="1">
      <alignment horizontal="center" vertical="top"/>
      <protection locked="0"/>
    </xf>
    <xf numFmtId="4" fontId="16" fillId="0" borderId="0" xfId="5" applyNumberFormat="1" applyFont="1" applyAlignment="1" applyProtection="1">
      <alignment horizontal="center" vertical="top"/>
      <protection locked="0"/>
    </xf>
    <xf numFmtId="0" fontId="1" fillId="4" borderId="0" xfId="13" applyAlignment="1" applyProtection="1">
      <alignment horizontal="center" vertical="top"/>
      <protection locked="0"/>
    </xf>
    <xf numFmtId="168" fontId="51" fillId="0" borderId="0" xfId="21" applyProtection="1">
      <alignment horizontal="justify" wrapText="1"/>
      <protection locked="0"/>
    </xf>
    <xf numFmtId="4" fontId="18" fillId="0" borderId="0" xfId="5" applyNumberFormat="1" applyFont="1" applyAlignment="1" applyProtection="1">
      <alignment horizontal="center" vertical="center"/>
      <protection locked="0"/>
    </xf>
    <xf numFmtId="0" fontId="7" fillId="0" borderId="0" xfId="0" applyFont="1"/>
    <xf numFmtId="0" fontId="7" fillId="0" borderId="7" xfId="0" applyFont="1" applyBorder="1"/>
    <xf numFmtId="166" fontId="0" fillId="0" borderId="7" xfId="0" applyNumberFormat="1" applyBorder="1"/>
    <xf numFmtId="0" fontId="3" fillId="0" borderId="0" xfId="0" applyFont="1"/>
    <xf numFmtId="164" fontId="52" fillId="0" borderId="0" xfId="0" applyNumberFormat="1" applyFont="1" applyAlignment="1" applyProtection="1">
      <alignment horizontal="right" vertical="top"/>
      <protection locked="0"/>
    </xf>
    <xf numFmtId="164" fontId="52" fillId="0" borderId="0" xfId="0" applyNumberFormat="1" applyFont="1" applyAlignment="1" applyProtection="1">
      <alignment horizontal="right" vertical="top" wrapText="1" indent="1"/>
      <protection locked="0"/>
    </xf>
    <xf numFmtId="164" fontId="53" fillId="0" borderId="0" xfId="0" applyNumberFormat="1" applyFont="1" applyAlignment="1" applyProtection="1">
      <alignment horizontal="right" vertical="top"/>
      <protection locked="0"/>
    </xf>
    <xf numFmtId="0" fontId="0" fillId="0" borderId="0" xfId="0" applyAlignment="1">
      <alignment horizontal="center" vertical="top"/>
    </xf>
    <xf numFmtId="0" fontId="5" fillId="0" borderId="0" xfId="0" applyFont="1" applyAlignment="1">
      <alignment horizontal="left" vertical="center"/>
    </xf>
    <xf numFmtId="164" fontId="0" fillId="0" borderId="0" xfId="0" applyNumberFormat="1" applyAlignment="1">
      <alignment horizontal="right" vertical="top" wrapText="1" indent="1"/>
    </xf>
    <xf numFmtId="164" fontId="0" fillId="0" borderId="0" xfId="0" applyNumberFormat="1" applyAlignment="1" applyProtection="1">
      <alignment horizontal="right" vertical="top"/>
      <protection locked="0"/>
    </xf>
    <xf numFmtId="0" fontId="7" fillId="0" borderId="6" xfId="0" applyFont="1" applyBorder="1" applyAlignment="1">
      <alignment horizontal="left"/>
    </xf>
    <xf numFmtId="0" fontId="7" fillId="0" borderId="9" xfId="0" applyFont="1" applyBorder="1" applyAlignment="1">
      <alignment horizontal="left"/>
    </xf>
    <xf numFmtId="165" fontId="4" fillId="0" borderId="0" xfId="0" applyNumberFormat="1" applyFont="1" applyAlignment="1" applyProtection="1">
      <alignment vertical="top"/>
      <protection locked="0"/>
    </xf>
    <xf numFmtId="0" fontId="63" fillId="0" borderId="7" xfId="0" applyFont="1" applyBorder="1" applyAlignment="1" applyProtection="1">
      <alignment horizontal="center"/>
      <protection locked="0"/>
    </xf>
    <xf numFmtId="166" fontId="7" fillId="0" borderId="12" xfId="0" applyNumberFormat="1" applyFont="1" applyBorder="1" applyProtection="1">
      <protection locked="0"/>
    </xf>
    <xf numFmtId="166" fontId="4" fillId="0" borderId="12" xfId="0" applyNumberFormat="1" applyFont="1" applyBorder="1" applyAlignment="1" applyProtection="1">
      <alignment horizontal="right" wrapText="1"/>
      <protection locked="0"/>
    </xf>
    <xf numFmtId="165" fontId="4" fillId="0" borderId="12" xfId="0" applyNumberFormat="1" applyFont="1" applyBorder="1" applyAlignment="1" applyProtection="1">
      <alignment horizontal="right"/>
      <protection locked="0"/>
    </xf>
    <xf numFmtId="166" fontId="65" fillId="0" borderId="12" xfId="0" applyNumberFormat="1" applyFont="1" applyBorder="1" applyAlignment="1" applyProtection="1">
      <alignment horizontal="right"/>
      <protection locked="0"/>
    </xf>
    <xf numFmtId="166" fontId="4" fillId="0" borderId="12" xfId="0" applyNumberFormat="1" applyFont="1" applyBorder="1" applyProtection="1">
      <protection locked="0"/>
    </xf>
    <xf numFmtId="0" fontId="4" fillId="0" borderId="12" xfId="0" applyFont="1" applyBorder="1" applyAlignment="1" applyProtection="1">
      <alignment horizontal="right" wrapText="1"/>
      <protection locked="0"/>
    </xf>
    <xf numFmtId="166" fontId="4" fillId="0" borderId="12" xfId="0" applyNumberFormat="1" applyFont="1" applyBorder="1" applyAlignment="1" applyProtection="1">
      <alignment horizontal="right"/>
      <protection locked="0"/>
    </xf>
    <xf numFmtId="166" fontId="4" fillId="0" borderId="10" xfId="0" applyNumberFormat="1" applyFont="1" applyBorder="1" applyAlignment="1" applyProtection="1">
      <alignment horizontal="right" wrapText="1"/>
      <protection locked="0"/>
    </xf>
    <xf numFmtId="166" fontId="4" fillId="0" borderId="12" xfId="0" applyNumberFormat="1" applyFont="1" applyBorder="1" applyAlignment="1" applyProtection="1">
      <alignment horizontal="left" wrapText="1"/>
      <protection locked="0"/>
    </xf>
    <xf numFmtId="165" fontId="4" fillId="0" borderId="12" xfId="0" applyNumberFormat="1" applyFont="1" applyBorder="1" applyProtection="1">
      <protection locked="0"/>
    </xf>
    <xf numFmtId="165" fontId="4" fillId="0" borderId="12" xfId="3" applyNumberFormat="1" applyBorder="1" applyProtection="1">
      <protection locked="0"/>
    </xf>
    <xf numFmtId="0" fontId="4" fillId="0" borderId="12" xfId="0" applyFont="1" applyBorder="1" applyAlignment="1" applyProtection="1">
      <alignment horizontal="left" wrapText="1"/>
      <protection locked="0"/>
    </xf>
    <xf numFmtId="49" fontId="7" fillId="0" borderId="0" xfId="0" quotePrefix="1" applyNumberFormat="1" applyFont="1" applyAlignment="1" applyProtection="1">
      <alignment horizontal="left" vertical="top"/>
      <protection locked="0"/>
    </xf>
    <xf numFmtId="0" fontId="4" fillId="0" borderId="12" xfId="0" applyFont="1" applyBorder="1" applyProtection="1">
      <protection locked="0"/>
    </xf>
    <xf numFmtId="0" fontId="64" fillId="0" borderId="0" xfId="0" applyFont="1" applyProtection="1">
      <protection locked="0"/>
    </xf>
    <xf numFmtId="0" fontId="64" fillId="0" borderId="4" xfId="0" applyFont="1" applyBorder="1" applyProtection="1">
      <protection locked="0"/>
    </xf>
    <xf numFmtId="165" fontId="4" fillId="0" borderId="10" xfId="0" applyNumberFormat="1" applyFont="1" applyBorder="1" applyProtection="1">
      <protection locked="0"/>
    </xf>
    <xf numFmtId="37" fontId="4" fillId="0" borderId="12" xfId="0" applyNumberFormat="1" applyFont="1" applyBorder="1" applyProtection="1">
      <protection locked="0"/>
    </xf>
    <xf numFmtId="4" fontId="4" fillId="0" borderId="12" xfId="0" applyNumberFormat="1" applyFont="1" applyBorder="1" applyProtection="1">
      <protection locked="0"/>
    </xf>
    <xf numFmtId="0" fontId="64" fillId="18" borderId="11" xfId="0" applyFont="1" applyFill="1" applyBorder="1" applyProtection="1">
      <protection locked="0"/>
    </xf>
    <xf numFmtId="166" fontId="65" fillId="18" borderId="11" xfId="0" applyNumberFormat="1" applyFont="1" applyFill="1" applyBorder="1" applyAlignment="1" applyProtection="1">
      <alignment horizontal="right"/>
      <protection locked="0"/>
    </xf>
    <xf numFmtId="166" fontId="65" fillId="18" borderId="11" xfId="0" applyNumberFormat="1" applyFont="1" applyFill="1" applyBorder="1" applyProtection="1">
      <protection locked="0"/>
    </xf>
    <xf numFmtId="37" fontId="69" fillId="0" borderId="10" xfId="0" applyNumberFormat="1" applyFont="1" applyBorder="1" applyProtection="1">
      <protection locked="0"/>
    </xf>
    <xf numFmtId="0" fontId="7" fillId="0" borderId="6" xfId="0" applyFont="1" applyBorder="1"/>
    <xf numFmtId="0" fontId="7" fillId="0" borderId="9" xfId="0" applyFont="1" applyBorder="1"/>
    <xf numFmtId="0" fontId="0" fillId="0" borderId="7" xfId="0" applyBorder="1"/>
    <xf numFmtId="0" fontId="3" fillId="0" borderId="7" xfId="0" applyFont="1" applyBorder="1" applyAlignment="1">
      <alignment horizontal="center"/>
    </xf>
    <xf numFmtId="10" fontId="7" fillId="0" borderId="7" xfId="0" applyNumberFormat="1" applyFont="1" applyBorder="1"/>
    <xf numFmtId="0" fontId="70" fillId="0" borderId="7" xfId="0" applyFont="1" applyBorder="1" applyAlignment="1">
      <alignment horizontal="center"/>
    </xf>
    <xf numFmtId="166" fontId="71" fillId="0" borderId="7" xfId="0" applyNumberFormat="1" applyFont="1" applyBorder="1"/>
    <xf numFmtId="0" fontId="71" fillId="0" borderId="0" xfId="0" applyFont="1"/>
    <xf numFmtId="0" fontId="8" fillId="0" borderId="7" xfId="0" applyFont="1" applyBorder="1"/>
    <xf numFmtId="0" fontId="72" fillId="0" borderId="7" xfId="0" applyFont="1" applyBorder="1" applyAlignment="1">
      <alignment horizontal="center"/>
    </xf>
    <xf numFmtId="0" fontId="73" fillId="0" borderId="0" xfId="0" applyFont="1"/>
    <xf numFmtId="166" fontId="72" fillId="0" borderId="7" xfId="0" applyNumberFormat="1" applyFont="1" applyBorder="1"/>
    <xf numFmtId="164" fontId="7" fillId="0" borderId="0" xfId="0" applyNumberFormat="1" applyFont="1" applyAlignment="1" applyProtection="1">
      <alignment horizontal="right" vertical="top"/>
      <protection locked="0"/>
    </xf>
    <xf numFmtId="49" fontId="0" fillId="0" borderId="0" xfId="0" applyNumberFormat="1" applyAlignment="1">
      <alignment horizontal="center" vertical="top"/>
    </xf>
    <xf numFmtId="0" fontId="0" fillId="0" borderId="0" xfId="0" applyAlignment="1">
      <alignment horizontal="left" vertical="top" wrapText="1"/>
    </xf>
    <xf numFmtId="4" fontId="0" fillId="0" borderId="0" xfId="0" applyNumberFormat="1" applyAlignment="1">
      <alignment horizontal="right" vertical="top" wrapText="1" indent="1"/>
    </xf>
    <xf numFmtId="164" fontId="0" fillId="0" borderId="0" xfId="0" applyNumberFormat="1" applyAlignment="1">
      <alignment horizontal="right" vertical="top"/>
    </xf>
    <xf numFmtId="49" fontId="4" fillId="0" borderId="0" xfId="0" applyNumberFormat="1" applyFont="1" applyAlignment="1">
      <alignment horizontal="left" vertical="top"/>
    </xf>
    <xf numFmtId="49" fontId="7" fillId="0" borderId="0" xfId="0" applyNumberFormat="1" applyFont="1" applyAlignment="1">
      <alignment horizontal="left" vertical="top"/>
    </xf>
    <xf numFmtId="0" fontId="0" fillId="0" borderId="0" xfId="0" applyAlignment="1">
      <alignment horizontal="left" vertical="top"/>
    </xf>
    <xf numFmtId="49" fontId="0" fillId="0" borderId="0" xfId="0" applyNumberFormat="1" applyAlignment="1">
      <alignment horizontal="left" vertical="top"/>
    </xf>
    <xf numFmtId="164" fontId="0" fillId="0" borderId="0" xfId="0" applyNumberFormat="1" applyAlignment="1">
      <alignment horizontal="left" vertical="top"/>
    </xf>
    <xf numFmtId="49" fontId="5" fillId="0" borderId="0" xfId="0" applyNumberFormat="1" applyFont="1" applyAlignment="1">
      <alignment horizontal="center" vertical="top"/>
    </xf>
    <xf numFmtId="0" fontId="5" fillId="0" borderId="0" xfId="0" applyFont="1" applyAlignment="1">
      <alignment horizontal="left" vertical="top" wrapText="1"/>
    </xf>
    <xf numFmtId="4" fontId="5" fillId="0" borderId="0" xfId="0" applyNumberFormat="1" applyFont="1" applyAlignment="1">
      <alignment horizontal="right" vertical="top" wrapText="1" indent="1"/>
    </xf>
    <xf numFmtId="164" fontId="5" fillId="0" borderId="0" xfId="0" applyNumberFormat="1" applyFont="1" applyAlignment="1">
      <alignment horizontal="right" vertical="top"/>
    </xf>
    <xf numFmtId="164" fontId="5" fillId="0" borderId="0" xfId="0" applyNumberFormat="1" applyFont="1" applyAlignment="1">
      <alignment horizontal="right" vertical="top" wrapText="1" indent="1"/>
    </xf>
    <xf numFmtId="0" fontId="5" fillId="0" borderId="0" xfId="0" applyFont="1" applyAlignment="1">
      <alignment horizontal="center" vertical="top"/>
    </xf>
    <xf numFmtId="49" fontId="54" fillId="5" borderId="2" xfId="0" applyNumberFormat="1" applyFont="1" applyFill="1" applyBorder="1" applyAlignment="1">
      <alignment horizontal="center" vertical="center" wrapText="1"/>
    </xf>
    <xf numFmtId="0" fontId="54" fillId="5" borderId="2" xfId="0" applyFont="1" applyFill="1" applyBorder="1" applyAlignment="1">
      <alignment horizontal="center" vertical="center" wrapText="1"/>
    </xf>
    <xf numFmtId="4" fontId="54" fillId="5" borderId="2" xfId="0" applyNumberFormat="1" applyFont="1" applyFill="1" applyBorder="1" applyAlignment="1">
      <alignment horizontal="center" vertical="center" wrapText="1"/>
    </xf>
    <xf numFmtId="164" fontId="54" fillId="5" borderId="3" xfId="0" applyNumberFormat="1" applyFont="1" applyFill="1" applyBorder="1" applyAlignment="1">
      <alignment horizontal="center" vertical="center" wrapText="1"/>
    </xf>
    <xf numFmtId="164" fontId="54" fillId="5" borderId="2" xfId="0" applyNumberFormat="1" applyFont="1" applyFill="1" applyBorder="1" applyAlignment="1">
      <alignment horizontal="center" vertical="center" wrapText="1"/>
    </xf>
    <xf numFmtId="0" fontId="54" fillId="0" borderId="0" xfId="0" applyFont="1" applyAlignment="1">
      <alignment horizontal="center" vertical="center" wrapText="1"/>
    </xf>
    <xf numFmtId="49" fontId="54" fillId="0" borderId="0" xfId="0" applyNumberFormat="1" applyFont="1" applyAlignment="1">
      <alignment horizontal="center" vertical="top"/>
    </xf>
    <xf numFmtId="0" fontId="54" fillId="0" borderId="0" xfId="0" applyFont="1" applyAlignment="1">
      <alignment horizontal="left" vertical="top" wrapText="1"/>
    </xf>
    <xf numFmtId="4" fontId="54" fillId="0" borderId="0" xfId="0" applyNumberFormat="1" applyFont="1" applyAlignment="1">
      <alignment horizontal="right" vertical="top" wrapText="1" indent="1"/>
    </xf>
    <xf numFmtId="164" fontId="54" fillId="0" borderId="0" xfId="0" applyNumberFormat="1" applyFont="1" applyAlignment="1">
      <alignment horizontal="right" vertical="top"/>
    </xf>
    <xf numFmtId="164" fontId="54" fillId="0" borderId="0" xfId="0" applyNumberFormat="1" applyFont="1" applyAlignment="1">
      <alignment horizontal="right" vertical="top" wrapText="1" indent="1"/>
    </xf>
    <xf numFmtId="0" fontId="54" fillId="0" borderId="0" xfId="0" applyFont="1" applyAlignment="1">
      <alignment horizontal="center" vertical="top"/>
    </xf>
    <xf numFmtId="0" fontId="7" fillId="0" borderId="0" xfId="0" applyFont="1" applyAlignment="1">
      <alignment horizontal="left" vertical="top" wrapText="1"/>
    </xf>
    <xf numFmtId="164" fontId="7" fillId="0" borderId="0" xfId="0" applyNumberFormat="1" applyFont="1" applyAlignment="1">
      <alignment horizontal="right" vertical="top"/>
    </xf>
    <xf numFmtId="164" fontId="7" fillId="0" borderId="0" xfId="0" applyNumberFormat="1" applyFont="1" applyAlignment="1">
      <alignment horizontal="right" vertical="top" wrapText="1" indent="1"/>
    </xf>
    <xf numFmtId="0" fontId="10" fillId="0" borderId="0" xfId="0" applyFont="1" applyAlignment="1">
      <alignment horizontal="left" vertical="top" wrapText="1"/>
    </xf>
    <xf numFmtId="0" fontId="7" fillId="0" borderId="4" xfId="0" applyFont="1" applyBorder="1" applyAlignment="1">
      <alignment horizontal="left" vertical="center" wrapText="1"/>
    </xf>
    <xf numFmtId="165" fontId="7" fillId="0" borderId="5" xfId="0" applyNumberFormat="1" applyFont="1" applyBorder="1" applyAlignment="1">
      <alignment horizontal="right" vertical="center"/>
    </xf>
    <xf numFmtId="0" fontId="7" fillId="0" borderId="6" xfId="0" applyFont="1" applyBorder="1" applyAlignment="1">
      <alignment horizontal="left" vertical="center"/>
    </xf>
    <xf numFmtId="165" fontId="7" fillId="0" borderId="7" xfId="0" applyNumberFormat="1" applyFont="1" applyBorder="1" applyAlignment="1">
      <alignment horizontal="right" vertical="center"/>
    </xf>
    <xf numFmtId="0" fontId="7" fillId="0" borderId="0" xfId="0" applyFont="1" applyAlignment="1">
      <alignment horizontal="left" vertical="center"/>
    </xf>
    <xf numFmtId="165" fontId="7" fillId="0" borderId="0" xfId="0" applyNumberFormat="1" applyFont="1" applyAlignment="1">
      <alignment horizontal="right" vertical="center"/>
    </xf>
    <xf numFmtId="0" fontId="53" fillId="0" borderId="0" xfId="0" applyFont="1" applyAlignment="1">
      <alignment horizontal="left" vertical="center"/>
    </xf>
    <xf numFmtId="49" fontId="52" fillId="0" borderId="0" xfId="0" applyNumberFormat="1" applyFont="1" applyAlignment="1">
      <alignment horizontal="center" vertical="top"/>
    </xf>
    <xf numFmtId="0" fontId="52" fillId="0" borderId="0" xfId="0" applyFont="1" applyAlignment="1">
      <alignment horizontal="left" vertical="top" wrapText="1"/>
    </xf>
    <xf numFmtId="4" fontId="52" fillId="0" borderId="0" xfId="0" applyNumberFormat="1" applyFont="1" applyAlignment="1">
      <alignment horizontal="right" vertical="top" wrapText="1" indent="1"/>
    </xf>
    <xf numFmtId="164" fontId="52" fillId="0" borderId="0" xfId="0" applyNumberFormat="1" applyFont="1" applyAlignment="1">
      <alignment horizontal="right" vertical="top"/>
    </xf>
    <xf numFmtId="164" fontId="52" fillId="0" borderId="0" xfId="0" applyNumberFormat="1" applyFont="1" applyAlignment="1">
      <alignment horizontal="right" vertical="top" wrapText="1" indent="1"/>
    </xf>
    <xf numFmtId="0" fontId="52" fillId="0" borderId="0" xfId="0" applyFont="1" applyAlignment="1">
      <alignment horizontal="center" vertical="top"/>
    </xf>
    <xf numFmtId="49" fontId="52" fillId="0" borderId="0" xfId="0" applyNumberFormat="1" applyFont="1" applyAlignment="1">
      <alignment horizontal="left" vertical="top"/>
    </xf>
    <xf numFmtId="49" fontId="53" fillId="0" borderId="0" xfId="0" applyNumberFormat="1" applyFont="1" applyAlignment="1">
      <alignment horizontal="left" vertical="top"/>
    </xf>
    <xf numFmtId="0" fontId="52" fillId="0" borderId="0" xfId="0" applyFont="1" applyAlignment="1">
      <alignment horizontal="left" vertical="top"/>
    </xf>
    <xf numFmtId="164" fontId="52" fillId="0" borderId="0" xfId="0" applyNumberFormat="1" applyFont="1" applyAlignment="1">
      <alignment horizontal="left" vertical="top"/>
    </xf>
    <xf numFmtId="49" fontId="53" fillId="0" borderId="0" xfId="0" applyNumberFormat="1" applyFont="1" applyAlignment="1">
      <alignment horizontal="center" vertical="top"/>
    </xf>
    <xf numFmtId="0" fontId="53" fillId="0" borderId="0" xfId="0" applyFont="1" applyAlignment="1">
      <alignment horizontal="left" vertical="top" wrapText="1"/>
    </xf>
    <xf numFmtId="4" fontId="53" fillId="0" borderId="0" xfId="0" applyNumberFormat="1" applyFont="1" applyAlignment="1">
      <alignment horizontal="right" vertical="top" wrapText="1" indent="1"/>
    </xf>
    <xf numFmtId="164" fontId="53" fillId="0" borderId="0" xfId="0" applyNumberFormat="1" applyFont="1" applyAlignment="1">
      <alignment horizontal="right" vertical="top"/>
    </xf>
    <xf numFmtId="164" fontId="53" fillId="0" borderId="0" xfId="0" applyNumberFormat="1" applyFont="1" applyAlignment="1">
      <alignment horizontal="right" vertical="top" wrapText="1" indent="1"/>
    </xf>
    <xf numFmtId="0" fontId="53" fillId="0" borderId="0" xfId="0" applyFont="1" applyAlignment="1">
      <alignment horizontal="center" vertical="top"/>
    </xf>
    <xf numFmtId="49" fontId="52" fillId="15" borderId="2" xfId="0" applyNumberFormat="1" applyFont="1" applyFill="1" applyBorder="1" applyAlignment="1">
      <alignment horizontal="center" vertical="center" wrapText="1"/>
    </xf>
    <xf numFmtId="0" fontId="52" fillId="15" borderId="2" xfId="0" applyFont="1" applyFill="1" applyBorder="1" applyAlignment="1">
      <alignment horizontal="center" vertical="center" wrapText="1"/>
    </xf>
    <xf numFmtId="4" fontId="52" fillId="15" borderId="2" xfId="0" applyNumberFormat="1" applyFont="1" applyFill="1" applyBorder="1" applyAlignment="1">
      <alignment horizontal="center" vertical="center" wrapText="1"/>
    </xf>
    <xf numFmtId="164" fontId="52" fillId="15" borderId="3" xfId="0" applyNumberFormat="1" applyFont="1" applyFill="1" applyBorder="1" applyAlignment="1">
      <alignment horizontal="center" vertical="center" wrapText="1"/>
    </xf>
    <xf numFmtId="164" fontId="52" fillId="15" borderId="2" xfId="0" applyNumberFormat="1" applyFont="1" applyFill="1" applyBorder="1" applyAlignment="1">
      <alignment horizontal="center" vertical="center" wrapText="1"/>
    </xf>
    <xf numFmtId="0" fontId="52" fillId="0" borderId="0" xfId="0" applyFont="1" applyAlignment="1">
      <alignment horizontal="center" vertical="center" wrapText="1"/>
    </xf>
    <xf numFmtId="0" fontId="53" fillId="0" borderId="4" xfId="0" applyFont="1" applyBorder="1" applyAlignment="1">
      <alignment horizontal="left" vertical="center" wrapText="1"/>
    </xf>
    <xf numFmtId="165" fontId="53" fillId="0" borderId="5" xfId="0" applyNumberFormat="1" applyFont="1" applyBorder="1" applyAlignment="1">
      <alignment horizontal="right" vertical="center"/>
    </xf>
    <xf numFmtId="165" fontId="53" fillId="0" borderId="0" xfId="0" applyNumberFormat="1" applyFont="1" applyAlignment="1">
      <alignment horizontal="right" vertical="center"/>
    </xf>
    <xf numFmtId="2" fontId="38" fillId="12" borderId="8" xfId="2" applyNumberFormat="1" applyFont="1" applyFill="1" applyBorder="1" applyAlignment="1" applyProtection="1"/>
    <xf numFmtId="2" fontId="18" fillId="0" borderId="0" xfId="5" applyFont="1" applyAlignment="1">
      <alignment horizontal="justify" vertical="top"/>
    </xf>
    <xf numFmtId="0" fontId="1" fillId="2" borderId="0" xfId="7" applyAlignment="1" applyProtection="1">
      <alignment horizontal="justify" vertical="top"/>
    </xf>
    <xf numFmtId="0" fontId="1" fillId="4" borderId="0" xfId="13" applyAlignment="1" applyProtection="1">
      <alignment horizontal="justify" vertical="top"/>
    </xf>
    <xf numFmtId="49" fontId="0" fillId="0" borderId="0" xfId="12" applyFont="1">
      <alignment horizontal="justify" vertical="top" wrapText="1"/>
    </xf>
    <xf numFmtId="2" fontId="15" fillId="0" borderId="0" xfId="5">
      <alignment horizontal="justify"/>
    </xf>
    <xf numFmtId="168" fontId="25" fillId="0" borderId="0" xfId="6" applyProtection="1"/>
    <xf numFmtId="4" fontId="43" fillId="0" borderId="0" xfId="5" applyNumberFormat="1" applyFont="1" applyAlignment="1">
      <alignment horizontal="justify" vertical="top"/>
    </xf>
    <xf numFmtId="2" fontId="20" fillId="0" borderId="0" xfId="5" applyFont="1" applyAlignment="1">
      <alignment horizontal="justify" vertical="top"/>
    </xf>
    <xf numFmtId="2" fontId="29" fillId="0" borderId="0" xfId="5" applyFont="1" applyAlignment="1">
      <alignment horizontal="justify" vertical="top"/>
    </xf>
    <xf numFmtId="2" fontId="38" fillId="12" borderId="8" xfId="2" applyNumberFormat="1" applyFont="1" applyFill="1" applyBorder="1" applyAlignment="1" applyProtection="1">
      <alignment wrapText="1"/>
    </xf>
    <xf numFmtId="2" fontId="18" fillId="0" borderId="0" xfId="5" applyFont="1" applyAlignment="1">
      <alignment horizontal="justify" vertical="top" wrapText="1"/>
    </xf>
    <xf numFmtId="0" fontId="1" fillId="2" borderId="0" xfId="7" applyAlignment="1" applyProtection="1">
      <alignment horizontal="justify" vertical="top" wrapText="1"/>
    </xf>
    <xf numFmtId="0" fontId="1" fillId="4" borderId="0" xfId="13" applyAlignment="1" applyProtection="1">
      <alignment horizontal="justify" vertical="top" wrapText="1"/>
    </xf>
    <xf numFmtId="49" fontId="0" fillId="0" borderId="0" xfId="12" applyFont="1" applyAlignment="1">
      <alignment horizontal="left" vertical="top" wrapText="1"/>
    </xf>
    <xf numFmtId="2" fontId="15" fillId="0" borderId="0" xfId="5" applyAlignment="1">
      <alignment horizontal="justify" wrapText="1"/>
    </xf>
    <xf numFmtId="168" fontId="25" fillId="0" borderId="0" xfId="6" applyAlignment="1" applyProtection="1">
      <alignment wrapText="1"/>
    </xf>
    <xf numFmtId="4" fontId="43" fillId="0" borderId="0" xfId="5" applyNumberFormat="1" applyFont="1" applyAlignment="1">
      <alignment horizontal="justify" vertical="top" wrapText="1"/>
    </xf>
    <xf numFmtId="2" fontId="20" fillId="0" borderId="0" xfId="5" applyFont="1" applyAlignment="1">
      <alignment horizontal="justify" vertical="top" wrapText="1"/>
    </xf>
    <xf numFmtId="2" fontId="29" fillId="0" borderId="0" xfId="5" applyFont="1" applyAlignment="1">
      <alignment horizontal="justify" vertical="top" wrapText="1"/>
    </xf>
    <xf numFmtId="164" fontId="0" fillId="21" borderId="0" xfId="0" applyNumberFormat="1" applyFill="1" applyAlignment="1">
      <alignment horizontal="right" vertical="top"/>
    </xf>
    <xf numFmtId="0" fontId="0" fillId="0" borderId="0" xfId="0" applyAlignment="1">
      <alignment vertical="top"/>
    </xf>
    <xf numFmtId="166" fontId="0" fillId="0" borderId="0" xfId="0" applyNumberFormat="1" applyAlignment="1">
      <alignment horizontal="right" vertical="top" wrapText="1" indent="1"/>
    </xf>
    <xf numFmtId="166" fontId="5" fillId="0" borderId="0" xfId="0" applyNumberFormat="1" applyFont="1" applyAlignment="1">
      <alignment horizontal="right" vertical="top" wrapText="1" indent="1"/>
    </xf>
    <xf numFmtId="0" fontId="9" fillId="0" borderId="0" xfId="0" applyFont="1" applyAlignment="1">
      <alignment horizontal="center" vertical="center" wrapText="1"/>
    </xf>
    <xf numFmtId="49" fontId="9" fillId="5" borderId="2" xfId="0" applyNumberFormat="1" applyFont="1" applyFill="1" applyBorder="1" applyAlignment="1">
      <alignment horizontal="center" vertical="center" wrapText="1"/>
    </xf>
    <xf numFmtId="0" fontId="9" fillId="5" borderId="2" xfId="0"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164" fontId="9" fillId="5" borderId="3" xfId="0" applyNumberFormat="1" applyFont="1" applyFill="1" applyBorder="1" applyAlignment="1">
      <alignment horizontal="center" vertical="center" wrapText="1"/>
    </xf>
    <xf numFmtId="166" fontId="9" fillId="5" borderId="2" xfId="0" applyNumberFormat="1" applyFont="1" applyFill="1" applyBorder="1" applyAlignment="1">
      <alignment horizontal="center" vertical="center" wrapText="1"/>
    </xf>
    <xf numFmtId="0" fontId="9" fillId="0" borderId="0" xfId="0" applyFont="1" applyAlignment="1">
      <alignment horizontal="center" vertical="top"/>
    </xf>
    <xf numFmtId="49" fontId="9" fillId="0" borderId="0" xfId="0" applyNumberFormat="1" applyFont="1" applyAlignment="1">
      <alignment horizontal="center" vertical="top"/>
    </xf>
    <xf numFmtId="0" fontId="9" fillId="0" borderId="0" xfId="0" applyFont="1" applyAlignment="1">
      <alignment horizontal="left" vertical="top" wrapText="1"/>
    </xf>
    <xf numFmtId="4" fontId="9" fillId="0" borderId="0" xfId="0" applyNumberFormat="1" applyFont="1" applyAlignment="1">
      <alignment horizontal="right" vertical="top" wrapText="1" indent="1"/>
    </xf>
    <xf numFmtId="164" fontId="9" fillId="0" borderId="0" xfId="0" applyNumberFormat="1" applyFont="1" applyAlignment="1">
      <alignment horizontal="right" vertical="top"/>
    </xf>
    <xf numFmtId="166" fontId="9" fillId="0" borderId="0" xfId="0" applyNumberFormat="1" applyFont="1" applyAlignment="1">
      <alignment horizontal="right" vertical="top" wrapText="1" indent="1"/>
    </xf>
    <xf numFmtId="0" fontId="0" fillId="6" borderId="0" xfId="0" applyFill="1" applyAlignment="1">
      <alignment horizontal="center" vertical="top"/>
    </xf>
    <xf numFmtId="49" fontId="0" fillId="6" borderId="0" xfId="0" applyNumberFormat="1" applyFill="1" applyAlignment="1">
      <alignment horizontal="center" vertical="top"/>
    </xf>
    <xf numFmtId="0" fontId="7" fillId="6" borderId="0" xfId="0" applyFont="1" applyFill="1" applyAlignment="1">
      <alignment horizontal="left" vertical="top" wrapText="1"/>
    </xf>
    <xf numFmtId="4" fontId="0" fillId="6" borderId="0" xfId="0" applyNumberFormat="1" applyFill="1" applyAlignment="1">
      <alignment horizontal="right" vertical="top" wrapText="1" indent="1"/>
    </xf>
    <xf numFmtId="164" fontId="7" fillId="6" borderId="0" xfId="0" applyNumberFormat="1" applyFont="1" applyFill="1" applyAlignment="1">
      <alignment horizontal="right" vertical="top"/>
    </xf>
    <xf numFmtId="166" fontId="7" fillId="6" borderId="0" xfId="0" applyNumberFormat="1" applyFont="1" applyFill="1" applyAlignment="1">
      <alignment horizontal="center" vertical="top"/>
    </xf>
    <xf numFmtId="0" fontId="11" fillId="0" borderId="0" xfId="0" applyFont="1" applyAlignment="1">
      <alignment horizontal="center" vertical="top"/>
    </xf>
    <xf numFmtId="166" fontId="7" fillId="0" borderId="0" xfId="0" applyNumberFormat="1" applyFont="1" applyAlignment="1">
      <alignment horizontal="right" vertical="top" wrapText="1" indent="1"/>
    </xf>
    <xf numFmtId="164" fontId="0" fillId="0" borderId="0" xfId="0" applyNumberFormat="1" applyAlignment="1">
      <alignment horizontal="center" vertical="top"/>
    </xf>
    <xf numFmtId="49" fontId="4" fillId="0" borderId="0" xfId="0" applyNumberFormat="1" applyFont="1" applyAlignment="1">
      <alignment horizontal="center" vertical="top"/>
    </xf>
    <xf numFmtId="0" fontId="4" fillId="0" borderId="0" xfId="0" applyFont="1" applyAlignment="1">
      <alignment horizontal="left" vertical="top" wrapText="1"/>
    </xf>
    <xf numFmtId="4" fontId="4" fillId="0" borderId="0" xfId="0" applyNumberFormat="1" applyFont="1" applyAlignment="1">
      <alignment horizontal="right" vertical="top" wrapText="1" indent="1"/>
    </xf>
    <xf numFmtId="0" fontId="12" fillId="0" borderId="0" xfId="0" applyFont="1" applyAlignment="1">
      <alignment wrapText="1"/>
    </xf>
    <xf numFmtId="49" fontId="12" fillId="0" borderId="0" xfId="0" applyNumberFormat="1" applyFont="1" applyAlignment="1">
      <alignment horizontal="center" vertical="top"/>
    </xf>
    <xf numFmtId="0" fontId="12" fillId="0" borderId="0" xfId="0" applyFont="1" applyAlignment="1">
      <alignment horizontal="left" vertical="top" wrapText="1"/>
    </xf>
    <xf numFmtId="0" fontId="12" fillId="0" borderId="0" xfId="0" applyFont="1" applyAlignment="1">
      <alignment horizontal="center" vertical="top" wrapText="1"/>
    </xf>
    <xf numFmtId="0" fontId="12" fillId="0" borderId="0" xfId="0" applyFont="1" applyAlignment="1">
      <alignment vertical="top" wrapText="1"/>
    </xf>
    <xf numFmtId="166" fontId="12" fillId="0" borderId="0" xfId="0" applyNumberFormat="1" applyFont="1" applyAlignment="1">
      <alignment vertical="top"/>
    </xf>
    <xf numFmtId="0" fontId="12" fillId="0" borderId="0" xfId="3" applyFont="1" applyAlignment="1">
      <alignment wrapText="1"/>
    </xf>
    <xf numFmtId="167" fontId="0" fillId="0" borderId="0" xfId="0" applyNumberFormat="1" applyAlignment="1">
      <alignment horizontal="right" vertical="top" wrapText="1" indent="1"/>
    </xf>
    <xf numFmtId="0" fontId="4" fillId="0" borderId="0" xfId="0" applyFont="1" applyAlignment="1">
      <alignment horizontal="center" vertical="center" wrapText="1"/>
    </xf>
    <xf numFmtId="0" fontId="13" fillId="0" borderId="0" xfId="0" applyFont="1" applyAlignment="1">
      <alignment horizontal="center" wrapText="1"/>
    </xf>
    <xf numFmtId="0" fontId="12" fillId="0" borderId="0" xfId="0" applyFont="1" applyAlignment="1">
      <alignment horizontal="right" vertical="top" wrapText="1"/>
    </xf>
    <xf numFmtId="4" fontId="0" fillId="0" borderId="0" xfId="0" applyNumberFormat="1" applyAlignment="1">
      <alignment horizontal="center" vertical="top"/>
    </xf>
    <xf numFmtId="0" fontId="4" fillId="0" borderId="0" xfId="0" applyFont="1" applyAlignment="1">
      <alignment horizontal="left" wrapText="1"/>
    </xf>
    <xf numFmtId="0" fontId="4" fillId="0" borderId="0" xfId="0" applyFont="1" applyAlignment="1">
      <alignment vertical="top" wrapText="1"/>
    </xf>
    <xf numFmtId="0" fontId="4" fillId="0" borderId="0" xfId="0" applyFont="1" applyAlignment="1">
      <alignment horizontal="left" vertical="center"/>
    </xf>
    <xf numFmtId="166" fontId="7" fillId="0" borderId="4" xfId="0" applyNumberFormat="1" applyFont="1" applyBorder="1" applyAlignment="1">
      <alignment horizontal="left" vertical="center" wrapText="1"/>
    </xf>
    <xf numFmtId="4" fontId="0" fillId="0" borderId="0" xfId="0" applyNumberFormat="1" applyAlignment="1">
      <alignment horizontal="right" vertical="top" wrapText="1"/>
    </xf>
    <xf numFmtId="166" fontId="0" fillId="0" borderId="0" xfId="0" applyNumberFormat="1" applyAlignment="1">
      <alignment horizontal="right" vertical="top" wrapText="1"/>
    </xf>
    <xf numFmtId="0" fontId="7" fillId="0" borderId="0" xfId="0" applyFont="1" applyAlignment="1">
      <alignment horizontal="left" vertical="center" wrapText="1"/>
    </xf>
    <xf numFmtId="0" fontId="7" fillId="6" borderId="7" xfId="0" applyFont="1" applyFill="1" applyBorder="1" applyAlignment="1">
      <alignment horizontal="left" vertical="center" wrapText="1"/>
    </xf>
    <xf numFmtId="166" fontId="7" fillId="6" borderId="7" xfId="0" applyNumberFormat="1" applyFont="1" applyFill="1" applyBorder="1" applyAlignment="1">
      <alignment horizontal="right" vertical="center" wrapText="1"/>
    </xf>
    <xf numFmtId="166" fontId="7" fillId="0" borderId="0" xfId="0" applyNumberFormat="1" applyFont="1" applyAlignment="1">
      <alignment horizontal="right" vertical="center"/>
    </xf>
    <xf numFmtId="166" fontId="12" fillId="0" borderId="0" xfId="0" applyNumberFormat="1" applyFont="1" applyAlignment="1">
      <alignment wrapText="1"/>
    </xf>
    <xf numFmtId="4" fontId="12" fillId="0" borderId="0" xfId="0" applyNumberFormat="1" applyFont="1" applyAlignment="1">
      <alignment wrapText="1"/>
    </xf>
    <xf numFmtId="166" fontId="12" fillId="0" borderId="0" xfId="0" applyNumberFormat="1" applyFont="1" applyAlignment="1" applyProtection="1">
      <alignment vertical="top"/>
      <protection locked="0"/>
    </xf>
    <xf numFmtId="164" fontId="0" fillId="21" borderId="0" xfId="0" applyNumberFormat="1" applyFill="1" applyAlignment="1" applyProtection="1">
      <alignment horizontal="right" vertical="top"/>
      <protection locked="0"/>
    </xf>
    <xf numFmtId="164" fontId="52" fillId="21" borderId="0" xfId="0" applyNumberFormat="1" applyFont="1" applyFill="1" applyAlignment="1">
      <alignment horizontal="right" vertical="top" wrapText="1" indent="1"/>
    </xf>
    <xf numFmtId="0" fontId="7" fillId="0" borderId="0" xfId="0" applyFont="1" applyAlignment="1">
      <alignment horizontal="center"/>
    </xf>
    <xf numFmtId="2" fontId="7" fillId="0" borderId="0" xfId="0" applyNumberFormat="1" applyFont="1" applyAlignment="1">
      <alignment horizontal="right"/>
    </xf>
    <xf numFmtId="165" fontId="7" fillId="0" borderId="0" xfId="0" applyNumberFormat="1" applyFont="1" applyAlignment="1">
      <alignment horizontal="center"/>
    </xf>
    <xf numFmtId="0" fontId="55" fillId="0" borderId="0" xfId="0" applyFont="1" applyAlignment="1">
      <alignment horizontal="left" vertical="top"/>
    </xf>
    <xf numFmtId="2" fontId="0" fillId="0" borderId="0" xfId="0" applyNumberFormat="1" applyAlignment="1">
      <alignment horizontal="right" vertical="top"/>
    </xf>
    <xf numFmtId="0" fontId="4" fillId="0" borderId="0" xfId="0" applyFont="1" applyAlignment="1">
      <alignment horizontal="left" vertical="top"/>
    </xf>
    <xf numFmtId="0" fontId="4" fillId="0" borderId="0" xfId="0" applyFont="1" applyAlignment="1">
      <alignment vertical="top"/>
    </xf>
    <xf numFmtId="2" fontId="4" fillId="0" borderId="0" xfId="0" applyNumberFormat="1" applyFont="1" applyAlignment="1">
      <alignment horizontal="right" vertical="top"/>
    </xf>
    <xf numFmtId="165" fontId="4" fillId="0" borderId="0" xfId="0" applyNumberFormat="1" applyFont="1" applyAlignment="1">
      <alignment horizontal="right" vertical="top"/>
    </xf>
    <xf numFmtId="0" fontId="9" fillId="0" borderId="0" xfId="0" applyFont="1" applyAlignment="1">
      <alignment horizontal="left" vertical="top"/>
    </xf>
    <xf numFmtId="0" fontId="4" fillId="0" borderId="10" xfId="0" applyFont="1" applyBorder="1" applyAlignment="1">
      <alignment vertical="top"/>
    </xf>
    <xf numFmtId="0" fontId="7" fillId="0" borderId="0" xfId="0" applyFont="1" applyAlignment="1">
      <alignment vertical="top"/>
    </xf>
    <xf numFmtId="49" fontId="8" fillId="0" borderId="0" xfId="0" applyNumberFormat="1" applyFont="1" applyAlignment="1">
      <alignment horizontal="left"/>
    </xf>
    <xf numFmtId="2" fontId="0" fillId="0" borderId="0" xfId="0" applyNumberFormat="1" applyAlignment="1">
      <alignment horizontal="right"/>
    </xf>
    <xf numFmtId="0" fontId="7" fillId="0" borderId="0" xfId="0" applyFont="1" applyAlignment="1">
      <alignment horizontal="left" vertical="top"/>
    </xf>
    <xf numFmtId="0" fontId="56" fillId="0" borderId="0" xfId="0" quotePrefix="1" applyFont="1" applyAlignment="1">
      <alignment horizontal="left" vertical="top" wrapText="1"/>
    </xf>
    <xf numFmtId="165" fontId="4" fillId="0" borderId="0" xfId="0" applyNumberFormat="1" applyFont="1" applyAlignment="1">
      <alignment vertical="top"/>
    </xf>
    <xf numFmtId="0" fontId="7" fillId="0" borderId="0" xfId="0" applyFont="1" applyAlignment="1">
      <alignment horizontal="left"/>
    </xf>
    <xf numFmtId="0" fontId="56" fillId="0" borderId="0" xfId="0" quotePrefix="1" applyFont="1" applyAlignment="1">
      <alignment horizontal="left" wrapText="1"/>
    </xf>
    <xf numFmtId="0" fontId="4" fillId="0" borderId="0" xfId="0" applyFont="1"/>
    <xf numFmtId="2" fontId="4" fillId="0" borderId="0" xfId="0" applyNumberFormat="1" applyFont="1" applyAlignment="1">
      <alignment horizontal="right"/>
    </xf>
    <xf numFmtId="165" fontId="4" fillId="0" borderId="0" xfId="0" applyNumberFormat="1" applyFont="1"/>
    <xf numFmtId="0" fontId="8" fillId="0" borderId="0" xfId="0" applyFont="1" applyAlignment="1">
      <alignment horizontal="left"/>
    </xf>
    <xf numFmtId="0" fontId="57" fillId="0" borderId="0" xfId="0" applyFont="1" applyAlignment="1">
      <alignment horizontal="left"/>
    </xf>
    <xf numFmtId="0" fontId="58" fillId="0" borderId="0" xfId="0" applyFont="1"/>
    <xf numFmtId="2" fontId="58" fillId="0" borderId="0" xfId="0" applyNumberFormat="1" applyFont="1" applyAlignment="1">
      <alignment horizontal="right"/>
    </xf>
    <xf numFmtId="165" fontId="58" fillId="0" borderId="0" xfId="0" applyNumberFormat="1" applyFont="1"/>
    <xf numFmtId="49" fontId="56" fillId="16" borderId="7" xfId="0" quotePrefix="1" applyNumberFormat="1" applyFont="1" applyFill="1" applyBorder="1" applyAlignment="1">
      <alignment horizontal="center" vertical="top"/>
    </xf>
    <xf numFmtId="0" fontId="56" fillId="16" borderId="6" xfId="0" applyFont="1" applyFill="1" applyBorder="1" applyAlignment="1">
      <alignment horizontal="center"/>
    </xf>
    <xf numFmtId="0" fontId="7" fillId="16" borderId="11" xfId="0" applyFont="1" applyFill="1" applyBorder="1" applyAlignment="1">
      <alignment horizontal="center"/>
    </xf>
    <xf numFmtId="2" fontId="7" fillId="16" borderId="11" xfId="0" applyNumberFormat="1" applyFont="1" applyFill="1" applyBorder="1" applyAlignment="1">
      <alignment horizontal="center"/>
    </xf>
    <xf numFmtId="166" fontId="7" fillId="16" borderId="9" xfId="0" applyNumberFormat="1" applyFont="1" applyFill="1" applyBorder="1" applyAlignment="1">
      <alignment horizontal="center"/>
    </xf>
    <xf numFmtId="166" fontId="56" fillId="16" borderId="7" xfId="0" applyNumberFormat="1" applyFont="1" applyFill="1" applyBorder="1" applyAlignment="1">
      <alignment horizontal="center"/>
    </xf>
    <xf numFmtId="49" fontId="59" fillId="0" borderId="7" xfId="0" quotePrefix="1" applyNumberFormat="1" applyFont="1" applyBorder="1" applyAlignment="1">
      <alignment horizontal="center"/>
    </xf>
    <xf numFmtId="0" fontId="59" fillId="0" borderId="11" xfId="0" applyFont="1" applyBorder="1"/>
    <xf numFmtId="0" fontId="4" fillId="0" borderId="0" xfId="0" applyFont="1" applyAlignment="1">
      <alignment horizontal="center"/>
    </xf>
    <xf numFmtId="166" fontId="59" fillId="0" borderId="12" xfId="0" applyNumberFormat="1" applyFont="1" applyBorder="1" applyAlignment="1">
      <alignment horizontal="right"/>
    </xf>
    <xf numFmtId="2" fontId="59" fillId="0" borderId="11" xfId="0" applyNumberFormat="1" applyFont="1" applyBorder="1" applyAlignment="1">
      <alignment horizontal="right"/>
    </xf>
    <xf numFmtId="174" fontId="4" fillId="0" borderId="11" xfId="0" applyNumberFormat="1" applyFont="1" applyBorder="1" applyAlignment="1">
      <alignment horizontal="center"/>
    </xf>
    <xf numFmtId="166" fontId="59" fillId="0" borderId="7" xfId="0" applyNumberFormat="1" applyFont="1" applyBorder="1" applyAlignment="1">
      <alignment horizontal="right"/>
    </xf>
    <xf numFmtId="0" fontId="4" fillId="0" borderId="11" xfId="0" applyFont="1" applyBorder="1"/>
    <xf numFmtId="2" fontId="4" fillId="0" borderId="11" xfId="0" applyNumberFormat="1" applyFont="1" applyBorder="1" applyAlignment="1">
      <alignment horizontal="right"/>
    </xf>
    <xf numFmtId="16" fontId="56" fillId="17" borderId="7" xfId="0" quotePrefix="1" applyNumberFormat="1" applyFont="1" applyFill="1" applyBorder="1" applyAlignment="1">
      <alignment horizontal="left"/>
    </xf>
    <xf numFmtId="16" fontId="56" fillId="17" borderId="6" xfId="0" quotePrefix="1" applyNumberFormat="1" applyFont="1" applyFill="1" applyBorder="1" applyAlignment="1">
      <alignment horizontal="left"/>
    </xf>
    <xf numFmtId="0" fontId="4" fillId="17" borderId="11" xfId="0" applyFont="1" applyFill="1" applyBorder="1"/>
    <xf numFmtId="2" fontId="4" fillId="17" borderId="11" xfId="0" applyNumberFormat="1" applyFont="1" applyFill="1" applyBorder="1" applyAlignment="1">
      <alignment horizontal="right"/>
    </xf>
    <xf numFmtId="165" fontId="7" fillId="17" borderId="11" xfId="0" applyNumberFormat="1" applyFont="1" applyFill="1" applyBorder="1" applyAlignment="1">
      <alignment horizontal="center"/>
    </xf>
    <xf numFmtId="166" fontId="56" fillId="17" borderId="7" xfId="0" applyNumberFormat="1" applyFont="1" applyFill="1" applyBorder="1" applyAlignment="1">
      <alignment horizontal="right"/>
    </xf>
    <xf numFmtId="0" fontId="60" fillId="0" borderId="0" xfId="0" applyFont="1" applyAlignment="1">
      <alignment horizontal="left"/>
    </xf>
    <xf numFmtId="0" fontId="61" fillId="0" borderId="0" xfId="0" applyFont="1"/>
    <xf numFmtId="2" fontId="61" fillId="0" borderId="0" xfId="0" applyNumberFormat="1" applyFont="1" applyAlignment="1">
      <alignment horizontal="right"/>
    </xf>
    <xf numFmtId="165" fontId="61" fillId="0" borderId="0" xfId="0" applyNumberFormat="1" applyFont="1"/>
    <xf numFmtId="4" fontId="60" fillId="0" borderId="0" xfId="22" applyNumberFormat="1" applyFont="1" applyAlignment="1">
      <alignment horizontal="left" vertical="top"/>
    </xf>
    <xf numFmtId="0" fontId="67" fillId="0" borderId="0" xfId="0" applyFont="1" applyAlignment="1">
      <alignment vertical="top"/>
    </xf>
    <xf numFmtId="2" fontId="67" fillId="0" borderId="0" xfId="0" applyNumberFormat="1" applyFont="1" applyAlignment="1">
      <alignment horizontal="right" vertical="top"/>
    </xf>
    <xf numFmtId="0" fontId="4" fillId="0" borderId="0" xfId="0" quotePrefix="1" applyFont="1" applyAlignment="1">
      <alignment horizontal="left" vertical="top"/>
    </xf>
    <xf numFmtId="49" fontId="7" fillId="16" borderId="7" xfId="0" quotePrefix="1" applyNumberFormat="1" applyFont="1" applyFill="1" applyBorder="1" applyAlignment="1">
      <alignment horizontal="center" vertical="top"/>
    </xf>
    <xf numFmtId="0" fontId="7" fillId="16" borderId="7" xfId="0" applyFont="1" applyFill="1" applyBorder="1" applyAlignment="1">
      <alignment horizontal="center"/>
    </xf>
    <xf numFmtId="2" fontId="7" fillId="16" borderId="7" xfId="0" applyNumberFormat="1" applyFont="1" applyFill="1" applyBorder="1" applyAlignment="1">
      <alignment horizontal="center"/>
    </xf>
    <xf numFmtId="166" fontId="7" fillId="16" borderId="7" xfId="0" applyNumberFormat="1" applyFont="1" applyFill="1" applyBorder="1" applyAlignment="1">
      <alignment horizontal="center"/>
    </xf>
    <xf numFmtId="0" fontId="63" fillId="0" borderId="7" xfId="0" applyFont="1" applyBorder="1" applyAlignment="1">
      <alignment horizontal="center"/>
    </xf>
    <xf numFmtId="2" fontId="63" fillId="0" borderId="7" xfId="0" applyNumberFormat="1" applyFont="1" applyBorder="1" applyAlignment="1">
      <alignment horizontal="left"/>
    </xf>
    <xf numFmtId="165" fontId="63" fillId="0" borderId="7" xfId="0" applyNumberFormat="1" applyFont="1" applyBorder="1" applyAlignment="1">
      <alignment horizontal="center"/>
    </xf>
    <xf numFmtId="49" fontId="7" fillId="18" borderId="6" xfId="0" quotePrefix="1" applyNumberFormat="1" applyFont="1" applyFill="1" applyBorder="1" applyAlignment="1">
      <alignment horizontal="left" vertical="top"/>
    </xf>
    <xf numFmtId="0" fontId="7" fillId="18" borderId="11" xfId="0" applyFont="1" applyFill="1" applyBorder="1" applyAlignment="1">
      <alignment horizontal="left"/>
    </xf>
    <xf numFmtId="0" fontId="64" fillId="18" borderId="11" xfId="0" applyFont="1" applyFill="1" applyBorder="1"/>
    <xf numFmtId="2" fontId="64" fillId="18" borderId="11" xfId="0" applyNumberFormat="1" applyFont="1" applyFill="1" applyBorder="1" applyAlignment="1">
      <alignment horizontal="left"/>
    </xf>
    <xf numFmtId="165" fontId="64" fillId="18" borderId="9" xfId="0" applyNumberFormat="1" applyFont="1" applyFill="1" applyBorder="1" applyAlignment="1">
      <alignment horizontal="right"/>
    </xf>
    <xf numFmtId="49" fontId="4" fillId="0" borderId="12" xfId="0" applyNumberFormat="1" applyFont="1" applyBorder="1" applyAlignment="1">
      <alignment horizontal="left" vertical="top"/>
    </xf>
    <xf numFmtId="0" fontId="4" fillId="0" borderId="12" xfId="0" applyFont="1" applyBorder="1" applyAlignment="1">
      <alignment horizontal="left"/>
    </xf>
    <xf numFmtId="0" fontId="4" fillId="0" borderId="12" xfId="0" applyFont="1" applyBorder="1"/>
    <xf numFmtId="2" fontId="4" fillId="0" borderId="13" xfId="0" applyNumberFormat="1" applyFont="1" applyBorder="1" applyAlignment="1">
      <alignment horizontal="left"/>
    </xf>
    <xf numFmtId="166" fontId="4" fillId="0" borderId="12" xfId="0" applyNumberFormat="1" applyFont="1" applyBorder="1" applyAlignment="1">
      <alignment horizontal="right"/>
    </xf>
    <xf numFmtId="49" fontId="4" fillId="0" borderId="12" xfId="0" quotePrefix="1" applyNumberFormat="1" applyFont="1" applyBorder="1" applyAlignment="1">
      <alignment horizontal="left" vertical="top"/>
    </xf>
    <xf numFmtId="0" fontId="4" fillId="0" borderId="12" xfId="0" applyFont="1" applyBorder="1" applyAlignment="1">
      <alignment horizontal="left" vertical="top" wrapText="1"/>
    </xf>
    <xf numFmtId="166" fontId="4" fillId="0" borderId="12" xfId="0" applyNumberFormat="1" applyFont="1" applyBorder="1" applyAlignment="1">
      <alignment horizontal="right" wrapText="1"/>
    </xf>
    <xf numFmtId="166" fontId="4" fillId="0" borderId="12" xfId="0" applyNumberFormat="1" applyFont="1" applyBorder="1"/>
    <xf numFmtId="165" fontId="4" fillId="0" borderId="12" xfId="0" applyNumberFormat="1" applyFont="1" applyBorder="1" applyAlignment="1">
      <alignment vertical="top" wrapText="1"/>
    </xf>
    <xf numFmtId="165" fontId="4" fillId="0" borderId="12" xfId="0" applyNumberFormat="1" applyFont="1" applyBorder="1" applyAlignment="1">
      <alignment horizontal="right"/>
    </xf>
    <xf numFmtId="0" fontId="4" fillId="0" borderId="12" xfId="0" quotePrefix="1" applyFont="1" applyBorder="1" applyAlignment="1">
      <alignment horizontal="left" vertical="top" wrapText="1"/>
    </xf>
    <xf numFmtId="0" fontId="4" fillId="0" borderId="12" xfId="0" quotePrefix="1" applyFont="1" applyBorder="1" applyAlignment="1">
      <alignment horizontal="left" wrapText="1"/>
    </xf>
    <xf numFmtId="166" fontId="7" fillId="18" borderId="9" xfId="0" applyNumberFormat="1" applyFont="1" applyFill="1" applyBorder="1" applyAlignment="1">
      <alignment horizontal="right"/>
    </xf>
    <xf numFmtId="0" fontId="4" fillId="0" borderId="0" xfId="0" quotePrefix="1" applyFont="1" applyAlignment="1">
      <alignment horizontal="left" vertical="top" wrapText="1"/>
    </xf>
    <xf numFmtId="166" fontId="64" fillId="18" borderId="9" xfId="0" applyNumberFormat="1" applyFont="1" applyFill="1" applyBorder="1" applyAlignment="1">
      <alignment horizontal="right"/>
    </xf>
    <xf numFmtId="0" fontId="4" fillId="0" borderId="12" xfId="0" applyFont="1" applyBorder="1" applyAlignment="1">
      <alignment horizontal="left" wrapText="1"/>
    </xf>
    <xf numFmtId="2" fontId="4" fillId="0" borderId="12" xfId="0" applyNumberFormat="1" applyFont="1" applyBorder="1" applyAlignment="1">
      <alignment horizontal="right" wrapText="1"/>
    </xf>
    <xf numFmtId="0" fontId="7" fillId="0" borderId="12" xfId="0" quotePrefix="1" applyFont="1" applyBorder="1" applyAlignment="1">
      <alignment horizontal="left" vertical="top"/>
    </xf>
    <xf numFmtId="0" fontId="10" fillId="0" borderId="12" xfId="0" applyFont="1" applyBorder="1" applyAlignment="1">
      <alignment horizontal="left" vertical="top" wrapText="1"/>
    </xf>
    <xf numFmtId="0" fontId="64" fillId="0" borderId="12" xfId="0" applyFont="1" applyBorder="1"/>
    <xf numFmtId="2" fontId="64" fillId="0" borderId="12" xfId="0" applyNumberFormat="1" applyFont="1" applyBorder="1" applyAlignment="1">
      <alignment horizontal="left"/>
    </xf>
    <xf numFmtId="166" fontId="64" fillId="0" borderId="12" xfId="0" applyNumberFormat="1" applyFont="1" applyBorder="1" applyAlignment="1">
      <alignment horizontal="right"/>
    </xf>
    <xf numFmtId="175" fontId="4" fillId="0" borderId="13" xfId="0" applyNumberFormat="1" applyFont="1" applyBorder="1"/>
    <xf numFmtId="1" fontId="4" fillId="0" borderId="12" xfId="0" applyNumberFormat="1" applyFont="1" applyBorder="1" applyAlignment="1">
      <alignment horizontal="left" vertical="top"/>
    </xf>
    <xf numFmtId="0" fontId="4" fillId="0" borderId="12" xfId="0" applyFont="1" applyBorder="1" applyAlignment="1">
      <alignment horizontal="right" wrapText="1"/>
    </xf>
    <xf numFmtId="49" fontId="4" fillId="0" borderId="12" xfId="0" applyNumberFormat="1" applyFont="1" applyBorder="1" applyAlignment="1">
      <alignment horizontal="left" vertical="top" wrapText="1"/>
    </xf>
    <xf numFmtId="0" fontId="4" fillId="0" borderId="10" xfId="0" applyFont="1" applyBorder="1" applyAlignment="1">
      <alignment horizontal="left" vertical="top" wrapText="1"/>
    </xf>
    <xf numFmtId="0" fontId="4" fillId="0" borderId="10" xfId="0" applyFont="1" applyBorder="1" applyAlignment="1">
      <alignment horizontal="left" wrapText="1"/>
    </xf>
    <xf numFmtId="166" fontId="4" fillId="0" borderId="10" xfId="0" applyNumberFormat="1" applyFont="1" applyBorder="1" applyAlignment="1">
      <alignment horizontal="right" wrapText="1"/>
    </xf>
    <xf numFmtId="2" fontId="4" fillId="0" borderId="13" xfId="0" applyNumberFormat="1" applyFont="1" applyBorder="1"/>
    <xf numFmtId="0" fontId="4" fillId="0" borderId="10" xfId="0" applyFont="1" applyBorder="1"/>
    <xf numFmtId="165" fontId="4" fillId="0" borderId="12" xfId="0" applyNumberFormat="1" applyFont="1" applyBorder="1"/>
    <xf numFmtId="0" fontId="68" fillId="0" borderId="12" xfId="0" applyFont="1" applyBorder="1" applyAlignment="1">
      <alignment vertical="top" wrapText="1"/>
    </xf>
    <xf numFmtId="0" fontId="4" fillId="0" borderId="13" xfId="0" applyFont="1" applyBorder="1" applyAlignment="1">
      <alignment horizontal="left" vertical="top" wrapText="1"/>
    </xf>
    <xf numFmtId="165" fontId="4" fillId="0" borderId="12" xfId="0" applyNumberFormat="1" applyFont="1" applyBorder="1" applyAlignment="1">
      <alignment wrapText="1"/>
    </xf>
    <xf numFmtId="49" fontId="4" fillId="0" borderId="0" xfId="0" applyNumberFormat="1" applyFont="1" applyAlignment="1">
      <alignment vertical="top" wrapText="1"/>
    </xf>
    <xf numFmtId="0" fontId="7" fillId="18" borderId="6" xfId="0" quotePrefix="1" applyFont="1" applyFill="1" applyBorder="1" applyAlignment="1">
      <alignment horizontal="left" vertical="top"/>
    </xf>
    <xf numFmtId="166" fontId="65" fillId="18" borderId="11" xfId="0" applyNumberFormat="1" applyFont="1" applyFill="1" applyBorder="1"/>
    <xf numFmtId="166" fontId="7" fillId="18" borderId="9" xfId="0" applyNumberFormat="1" applyFont="1" applyFill="1" applyBorder="1"/>
    <xf numFmtId="49" fontId="7" fillId="0" borderId="0" xfId="0" quotePrefix="1" applyNumberFormat="1" applyFont="1" applyAlignment="1">
      <alignment horizontal="left" vertical="top"/>
    </xf>
    <xf numFmtId="165" fontId="7" fillId="0" borderId="0" xfId="0" applyNumberFormat="1" applyFont="1" applyAlignment="1">
      <alignment horizontal="right"/>
    </xf>
    <xf numFmtId="166" fontId="4" fillId="18" borderId="9" xfId="0" applyNumberFormat="1" applyFont="1" applyFill="1" applyBorder="1"/>
    <xf numFmtId="0" fontId="4" fillId="0" borderId="12" xfId="0" applyFont="1" applyBorder="1" applyAlignment="1">
      <alignment horizontal="left" vertical="top"/>
    </xf>
    <xf numFmtId="4" fontId="4" fillId="0" borderId="12" xfId="0" applyNumberFormat="1" applyFont="1" applyBorder="1"/>
    <xf numFmtId="4" fontId="4" fillId="0" borderId="12" xfId="0" applyNumberFormat="1" applyFont="1" applyBorder="1" applyAlignment="1">
      <alignment horizontal="left" vertical="top" wrapText="1"/>
    </xf>
    <xf numFmtId="0" fontId="4" fillId="0" borderId="12" xfId="0" quotePrefix="1" applyFont="1" applyBorder="1" applyAlignment="1">
      <alignment horizontal="left"/>
    </xf>
    <xf numFmtId="0" fontId="4" fillId="0" borderId="12" xfId="0" quotePrefix="1" applyFont="1" applyBorder="1" applyAlignment="1">
      <alignment horizontal="left" vertical="top"/>
    </xf>
    <xf numFmtId="2" fontId="4" fillId="0" borderId="13" xfId="0" applyNumberFormat="1" applyFont="1" applyBorder="1" applyAlignment="1">
      <alignment horizontal="right"/>
    </xf>
    <xf numFmtId="49" fontId="4" fillId="0" borderId="12" xfId="0" applyNumberFormat="1" applyFont="1" applyBorder="1" applyAlignment="1">
      <alignment horizontal="left" wrapText="1"/>
    </xf>
    <xf numFmtId="175" fontId="4" fillId="0" borderId="13" xfId="0" applyNumberFormat="1" applyFont="1" applyBorder="1" applyAlignment="1">
      <alignment horizontal="right"/>
    </xf>
    <xf numFmtId="0" fontId="4" fillId="0" borderId="12" xfId="0" applyFont="1" applyBorder="1" applyAlignment="1">
      <alignment vertical="top" wrapText="1"/>
    </xf>
    <xf numFmtId="2" fontId="4" fillId="0" borderId="12" xfId="0" applyNumberFormat="1" applyFont="1" applyBorder="1"/>
    <xf numFmtId="2" fontId="4" fillId="0" borderId="12" xfId="0" applyNumberFormat="1" applyFont="1" applyBorder="1" applyAlignment="1">
      <alignment horizontal="right"/>
    </xf>
    <xf numFmtId="0" fontId="4" fillId="0" borderId="12" xfId="0" applyFont="1" applyBorder="1" applyAlignment="1">
      <alignment wrapText="1"/>
    </xf>
    <xf numFmtId="176" fontId="4" fillId="0" borderId="12" xfId="0" applyNumberFormat="1" applyFont="1" applyBorder="1"/>
    <xf numFmtId="0" fontId="7" fillId="19" borderId="0" xfId="0" applyFont="1" applyFill="1" applyAlignment="1">
      <alignment horizontal="left"/>
    </xf>
    <xf numFmtId="0" fontId="64" fillId="0" borderId="0" xfId="0" applyFont="1"/>
    <xf numFmtId="2" fontId="64" fillId="0" borderId="0" xfId="0" applyNumberFormat="1" applyFont="1" applyAlignment="1">
      <alignment horizontal="right"/>
    </xf>
    <xf numFmtId="49" fontId="7" fillId="0" borderId="10" xfId="0" applyNumberFormat="1" applyFont="1" applyBorder="1" applyAlignment="1">
      <alignment horizontal="left" vertical="top"/>
    </xf>
    <xf numFmtId="0" fontId="68" fillId="0" borderId="5" xfId="0" applyFont="1" applyBorder="1" applyAlignment="1">
      <alignment vertical="center" wrapText="1"/>
    </xf>
    <xf numFmtId="2" fontId="64" fillId="0" borderId="4" xfId="0" applyNumberFormat="1" applyFont="1" applyBorder="1" applyAlignment="1">
      <alignment horizontal="right"/>
    </xf>
    <xf numFmtId="165" fontId="4" fillId="0" borderId="5" xfId="0" applyNumberFormat="1" applyFont="1" applyBorder="1" applyAlignment="1">
      <alignment horizontal="right"/>
    </xf>
    <xf numFmtId="49" fontId="4" fillId="0" borderId="10" xfId="0" quotePrefix="1" applyNumberFormat="1" applyFont="1" applyBorder="1" applyAlignment="1">
      <alignment horizontal="left" vertical="top"/>
    </xf>
    <xf numFmtId="0" fontId="68" fillId="0" borderId="12" xfId="0" applyFont="1" applyBorder="1" applyAlignment="1">
      <alignment vertical="center" wrapText="1"/>
    </xf>
    <xf numFmtId="2" fontId="4" fillId="0" borderId="10" xfId="0" applyNumberFormat="1" applyFont="1" applyBorder="1" applyAlignment="1">
      <alignment horizontal="right"/>
    </xf>
    <xf numFmtId="49" fontId="69" fillId="0" borderId="10" xfId="0" applyNumberFormat="1" applyFont="1" applyBorder="1" applyAlignment="1">
      <alignment horizontal="left" vertical="top"/>
    </xf>
    <xf numFmtId="0" fontId="69" fillId="0" borderId="0" xfId="0" applyFont="1"/>
    <xf numFmtId="2" fontId="69" fillId="0" borderId="10" xfId="0" applyNumberFormat="1" applyFont="1" applyBorder="1" applyAlignment="1">
      <alignment horizontal="right"/>
    </xf>
    <xf numFmtId="165" fontId="69" fillId="0" borderId="12" xfId="0" applyNumberFormat="1" applyFont="1" applyBorder="1" applyAlignment="1">
      <alignment horizontal="right"/>
    </xf>
    <xf numFmtId="4" fontId="4" fillId="0" borderId="0" xfId="0" applyNumberFormat="1" applyFont="1"/>
    <xf numFmtId="4" fontId="4" fillId="0" borderId="10" xfId="0" applyNumberFormat="1" applyFont="1" applyBorder="1"/>
    <xf numFmtId="166" fontId="4" fillId="21" borderId="12" xfId="0" applyNumberFormat="1" applyFont="1" applyFill="1" applyBorder="1"/>
    <xf numFmtId="165" fontId="4" fillId="21" borderId="10" xfId="0" applyNumberFormat="1" applyFont="1" applyFill="1" applyBorder="1"/>
    <xf numFmtId="0" fontId="38" fillId="12" borderId="8" xfId="2" applyFont="1" applyFill="1" applyBorder="1" applyProtection="1"/>
    <xf numFmtId="4" fontId="38" fillId="12" borderId="8" xfId="2" applyNumberFormat="1" applyFont="1" applyFill="1" applyBorder="1" applyAlignment="1" applyProtection="1">
      <alignment horizontal="right"/>
    </xf>
    <xf numFmtId="2" fontId="14" fillId="0" borderId="0" xfId="5" applyFont="1">
      <alignment horizontal="justify"/>
    </xf>
    <xf numFmtId="2" fontId="18" fillId="0" borderId="0" xfId="5" applyFont="1" applyAlignment="1">
      <alignment horizontal="right" vertical="top"/>
    </xf>
    <xf numFmtId="4" fontId="18" fillId="0" borderId="0" xfId="5" applyNumberFormat="1" applyFont="1" applyAlignment="1">
      <alignment horizontal="left" vertical="top"/>
    </xf>
    <xf numFmtId="4" fontId="18" fillId="0" borderId="0" xfId="5" applyNumberFormat="1" applyFont="1" applyAlignment="1">
      <alignment horizontal="center" vertical="top"/>
    </xf>
    <xf numFmtId="168" fontId="17" fillId="0" borderId="0" xfId="5" applyNumberFormat="1" applyFont="1" applyAlignment="1">
      <alignment horizontal="left" vertical="top"/>
    </xf>
    <xf numFmtId="168" fontId="18" fillId="0" borderId="0" xfId="5" applyNumberFormat="1" applyFont="1" applyAlignment="1">
      <alignment horizontal="right" vertical="top"/>
    </xf>
    <xf numFmtId="2" fontId="19" fillId="0" borderId="0" xfId="5" applyFont="1" applyAlignment="1">
      <alignment vertical="top"/>
    </xf>
    <xf numFmtId="0" fontId="1" fillId="2" borderId="0" xfId="7" applyAlignment="1" applyProtection="1">
      <alignment horizontal="right" vertical="top"/>
    </xf>
    <xf numFmtId="0" fontId="1" fillId="2" borderId="0" xfId="7" applyAlignment="1" applyProtection="1">
      <alignment horizontal="left" vertical="top"/>
    </xf>
    <xf numFmtId="0" fontId="1" fillId="2" borderId="0" xfId="7" applyAlignment="1" applyProtection="1">
      <alignment horizontal="center" vertical="top"/>
    </xf>
    <xf numFmtId="2" fontId="16" fillId="0" borderId="0" xfId="5" applyFont="1" applyAlignment="1">
      <alignment horizontal="right" vertical="top"/>
    </xf>
    <xf numFmtId="2" fontId="16" fillId="0" borderId="0" xfId="5" applyFont="1" applyAlignment="1">
      <alignment horizontal="justify" vertical="top"/>
    </xf>
    <xf numFmtId="4" fontId="16" fillId="0" borderId="0" xfId="5" applyNumberFormat="1" applyFont="1" applyAlignment="1">
      <alignment horizontal="left" vertical="top"/>
    </xf>
    <xf numFmtId="4" fontId="16" fillId="0" borderId="0" xfId="5" applyNumberFormat="1" applyFont="1" applyAlignment="1">
      <alignment horizontal="center" vertical="top"/>
    </xf>
    <xf numFmtId="168" fontId="16" fillId="0" borderId="0" xfId="5" applyNumberFormat="1" applyFont="1" applyAlignment="1">
      <alignment horizontal="right" vertical="top"/>
    </xf>
    <xf numFmtId="2" fontId="16" fillId="0" borderId="0" xfId="5" applyFont="1" applyAlignment="1">
      <alignment vertical="top"/>
    </xf>
    <xf numFmtId="0" fontId="1" fillId="4" borderId="0" xfId="13" applyAlignment="1" applyProtection="1">
      <alignment horizontal="right" vertical="top"/>
    </xf>
    <xf numFmtId="0" fontId="37" fillId="4" borderId="0" xfId="13" applyFont="1" applyAlignment="1" applyProtection="1">
      <alignment horizontal="right" vertical="top"/>
    </xf>
    <xf numFmtId="0" fontId="1" fillId="4" borderId="0" xfId="13" applyAlignment="1" applyProtection="1">
      <alignment horizontal="left" vertical="top"/>
    </xf>
    <xf numFmtId="0" fontId="1" fillId="4" borderId="0" xfId="13" applyAlignment="1" applyProtection="1">
      <alignment horizontal="center" vertical="top"/>
    </xf>
    <xf numFmtId="168" fontId="1" fillId="4" borderId="0" xfId="13" applyNumberFormat="1" applyAlignment="1" applyProtection="1">
      <alignment horizontal="right" vertical="center"/>
    </xf>
    <xf numFmtId="0" fontId="7" fillId="11" borderId="0" xfId="10" applyAlignment="1">
      <alignment horizontal="right"/>
    </xf>
    <xf numFmtId="2" fontId="15" fillId="0" borderId="0" xfId="14">
      <alignment horizontal="right" wrapText="1"/>
    </xf>
    <xf numFmtId="49" fontId="44" fillId="0" borderId="0" xfId="12" applyFont="1">
      <alignment horizontal="justify" vertical="top" wrapText="1"/>
    </xf>
    <xf numFmtId="2" fontId="0" fillId="0" borderId="0" xfId="14" applyFont="1">
      <alignment horizontal="right" wrapText="1"/>
    </xf>
    <xf numFmtId="168" fontId="15" fillId="0" borderId="0" xfId="16">
      <alignment horizontal="justify" wrapText="1"/>
    </xf>
    <xf numFmtId="49" fontId="15" fillId="0" borderId="0" xfId="12" applyAlignment="1">
      <alignment horizontal="right" vertical="top" wrapText="1"/>
    </xf>
    <xf numFmtId="2" fontId="15" fillId="13" borderId="0" xfId="14" applyFill="1">
      <alignment horizontal="right" wrapText="1"/>
    </xf>
    <xf numFmtId="2" fontId="15" fillId="0" borderId="0" xfId="17" applyFont="1" applyFill="1" applyAlignment="1" applyProtection="1">
      <alignment horizontal="right" wrapText="1"/>
    </xf>
    <xf numFmtId="2" fontId="46" fillId="0" borderId="0" xfId="18" applyFont="1" applyAlignment="1">
      <alignment horizontal="justify" vertical="top" wrapText="1"/>
    </xf>
    <xf numFmtId="49" fontId="47" fillId="0" borderId="0" xfId="5" applyNumberFormat="1" applyFont="1" applyAlignment="1">
      <alignment horizontal="right" vertical="top"/>
    </xf>
    <xf numFmtId="2" fontId="48" fillId="0" borderId="0" xfId="14" applyFont="1">
      <alignment horizontal="right" wrapText="1"/>
    </xf>
    <xf numFmtId="168" fontId="48" fillId="0" borderId="0" xfId="16" applyFont="1">
      <alignment horizontal="justify" wrapText="1"/>
    </xf>
    <xf numFmtId="49" fontId="18" fillId="0" borderId="0" xfId="5" applyNumberFormat="1" applyFont="1" applyAlignment="1">
      <alignment horizontal="right" vertical="top"/>
    </xf>
    <xf numFmtId="2" fontId="17" fillId="0" borderId="0" xfId="5" applyFont="1" applyAlignment="1">
      <alignment horizontal="justify" vertical="top"/>
    </xf>
    <xf numFmtId="168" fontId="15" fillId="0" borderId="0" xfId="16" applyAlignment="1">
      <alignment horizontal="justify" vertical="center" wrapText="1"/>
    </xf>
    <xf numFmtId="168" fontId="25" fillId="0" borderId="0" xfId="6" applyAlignment="1" applyProtection="1">
      <alignment horizontal="right"/>
    </xf>
    <xf numFmtId="0" fontId="15" fillId="0" borderId="0" xfId="5" applyNumberFormat="1" applyAlignment="1"/>
    <xf numFmtId="0" fontId="6" fillId="0" borderId="0" xfId="5" applyNumberFormat="1" applyFont="1" applyAlignment="1">
      <alignment horizontal="left" wrapText="1"/>
    </xf>
    <xf numFmtId="49" fontId="15" fillId="0" borderId="0" xfId="12">
      <alignment horizontal="justify" vertical="top" wrapText="1"/>
    </xf>
    <xf numFmtId="49" fontId="49" fillId="0" borderId="0" xfId="12" applyFont="1" applyAlignment="1">
      <alignment vertical="top" wrapText="1"/>
    </xf>
    <xf numFmtId="1" fontId="15" fillId="0" borderId="0" xfId="14" applyNumberFormat="1">
      <alignment horizontal="right" wrapText="1"/>
    </xf>
    <xf numFmtId="0" fontId="15" fillId="0" borderId="0" xfId="5" applyNumberFormat="1" applyAlignment="1">
      <alignment horizontal="justify" vertical="top" wrapText="1"/>
    </xf>
    <xf numFmtId="2" fontId="18" fillId="0" borderId="0" xfId="5" applyFont="1" applyAlignment="1">
      <alignment vertical="top"/>
    </xf>
    <xf numFmtId="2" fontId="50" fillId="0" borderId="0" xfId="5" applyFont="1" applyAlignment="1">
      <alignment horizontal="justify" vertical="top"/>
    </xf>
    <xf numFmtId="2" fontId="18" fillId="0" borderId="0" xfId="5" applyFont="1" applyAlignment="1">
      <alignment horizontal="right"/>
    </xf>
    <xf numFmtId="2" fontId="18" fillId="13" borderId="0" xfId="5" applyFont="1" applyFill="1" applyAlignment="1">
      <alignment horizontal="right"/>
    </xf>
    <xf numFmtId="168" fontId="0" fillId="0" borderId="0" xfId="16" applyFont="1">
      <alignment horizontal="justify" wrapText="1"/>
    </xf>
    <xf numFmtId="168" fontId="1" fillId="4" borderId="0" xfId="13" applyNumberFormat="1" applyAlignment="1" applyProtection="1">
      <alignment horizontal="left" vertical="top"/>
    </xf>
    <xf numFmtId="2" fontId="29" fillId="0" borderId="0" xfId="5" applyFont="1" applyAlignment="1">
      <alignment horizontal="right" vertical="top"/>
    </xf>
    <xf numFmtId="0" fontId="6" fillId="0" borderId="0" xfId="5" applyNumberFormat="1" applyFont="1" applyAlignment="1" applyProtection="1">
      <alignment horizontal="left" wrapText="1"/>
      <protection locked="0"/>
    </xf>
    <xf numFmtId="2" fontId="18" fillId="0" borderId="0" xfId="5" applyFont="1" applyAlignment="1">
      <alignment horizontal="right" vertical="center"/>
    </xf>
    <xf numFmtId="49" fontId="18" fillId="0" borderId="0" xfId="5" applyNumberFormat="1" applyFont="1" applyAlignment="1">
      <alignment horizontal="right" vertical="center"/>
    </xf>
    <xf numFmtId="2" fontId="15" fillId="0" borderId="0" xfId="5" applyAlignment="1">
      <alignment horizontal="center"/>
    </xf>
    <xf numFmtId="2" fontId="15" fillId="0" borderId="0" xfId="5" applyAlignment="1">
      <alignment horizontal="right" vertical="center"/>
    </xf>
    <xf numFmtId="2" fontId="15" fillId="0" borderId="0" xfId="5" applyAlignment="1">
      <alignment horizontal="right" vertical="top"/>
    </xf>
    <xf numFmtId="4" fontId="18" fillId="0" borderId="0" xfId="5" applyNumberFormat="1" applyFont="1" applyAlignment="1">
      <alignment horizontal="right" vertical="top"/>
    </xf>
    <xf numFmtId="49" fontId="15" fillId="0" borderId="0" xfId="19">
      <alignment horizontal="justify" vertical="top" wrapText="1"/>
    </xf>
    <xf numFmtId="49" fontId="0" fillId="0" borderId="0" xfId="19" applyFont="1">
      <alignment horizontal="justify" vertical="top" wrapText="1"/>
    </xf>
    <xf numFmtId="2" fontId="51" fillId="0" borderId="0" xfId="20">
      <alignment horizontal="right" wrapText="1"/>
    </xf>
    <xf numFmtId="49" fontId="42" fillId="0" borderId="0" xfId="19" applyFont="1">
      <alignment horizontal="justify" vertical="top" wrapText="1"/>
    </xf>
    <xf numFmtId="0" fontId="50" fillId="0" borderId="0" xfId="5" applyNumberFormat="1" applyFont="1" applyAlignment="1">
      <alignment wrapText="1"/>
    </xf>
    <xf numFmtId="0" fontId="16" fillId="0" borderId="0" xfId="5" applyNumberFormat="1" applyFont="1" applyAlignment="1">
      <alignment horizontal="center" vertical="top"/>
    </xf>
    <xf numFmtId="0" fontId="17" fillId="0" borderId="0" xfId="5" applyNumberFormat="1" applyFont="1" applyAlignment="1">
      <alignment vertical="top"/>
    </xf>
    <xf numFmtId="0" fontId="18" fillId="0" borderId="0" xfId="5" applyNumberFormat="1" applyFont="1" applyAlignment="1">
      <alignment vertical="top"/>
    </xf>
    <xf numFmtId="0" fontId="17" fillId="0" borderId="0" xfId="5" applyNumberFormat="1" applyFont="1" applyAlignment="1">
      <alignment horizontal="center" vertical="top"/>
    </xf>
    <xf numFmtId="0" fontId="14" fillId="0" borderId="0" xfId="5" applyNumberFormat="1" applyFont="1" applyAlignment="1">
      <alignment vertical="top"/>
    </xf>
    <xf numFmtId="0" fontId="19" fillId="0" borderId="0" xfId="5" applyNumberFormat="1" applyFont="1" applyAlignment="1">
      <alignment vertical="top"/>
    </xf>
    <xf numFmtId="0" fontId="20" fillId="0" borderId="0" xfId="5" applyNumberFormat="1" applyFont="1" applyAlignment="1">
      <alignment vertical="top"/>
    </xf>
    <xf numFmtId="2" fontId="7" fillId="7" borderId="0" xfId="5" applyFont="1" applyFill="1" applyAlignment="1">
      <alignment vertical="top" wrapText="1"/>
    </xf>
    <xf numFmtId="0" fontId="7" fillId="0" borderId="0" xfId="5" applyNumberFormat="1" applyFont="1" applyAlignment="1">
      <alignment vertical="top"/>
    </xf>
    <xf numFmtId="2" fontId="8" fillId="7" borderId="0" xfId="5" applyFont="1" applyFill="1" applyAlignment="1">
      <alignment vertical="top" wrapText="1"/>
    </xf>
    <xf numFmtId="169" fontId="18" fillId="0" borderId="0" xfId="5" applyNumberFormat="1" applyFont="1" applyAlignment="1">
      <alignment vertical="top"/>
    </xf>
    <xf numFmtId="2" fontId="7" fillId="0" borderId="0" xfId="5" applyFont="1" applyAlignment="1">
      <alignment vertical="top"/>
    </xf>
    <xf numFmtId="2" fontId="8" fillId="0" borderId="0" xfId="5" applyFont="1" applyAlignment="1">
      <alignment vertical="top"/>
    </xf>
    <xf numFmtId="0" fontId="42" fillId="0" borderId="0" xfId="5" applyNumberFormat="1" applyFont="1" applyAlignment="1">
      <alignment horizontal="justify" vertical="top"/>
    </xf>
    <xf numFmtId="0" fontId="1" fillId="2" borderId="0" xfId="7" applyAlignment="1" applyProtection="1">
      <alignment vertical="top"/>
    </xf>
    <xf numFmtId="0" fontId="37" fillId="2" borderId="0" xfId="7" applyFont="1" applyAlignment="1" applyProtection="1">
      <alignment horizontal="center" vertical="top"/>
    </xf>
    <xf numFmtId="0" fontId="29" fillId="0" borderId="0" xfId="5" applyNumberFormat="1" applyFont="1" applyAlignment="1">
      <alignment horizontal="right" vertical="top"/>
    </xf>
    <xf numFmtId="0" fontId="29" fillId="0" borderId="0" xfId="5" applyNumberFormat="1" applyFont="1" applyAlignment="1">
      <alignment horizontal="left" vertical="top" wrapText="1"/>
    </xf>
    <xf numFmtId="0" fontId="16" fillId="0" borderId="0" xfId="5" applyNumberFormat="1" applyFont="1" applyAlignment="1">
      <alignment vertical="top"/>
    </xf>
    <xf numFmtId="171" fontId="29" fillId="0" borderId="0" xfId="5" applyNumberFormat="1" applyFont="1" applyAlignment="1">
      <alignment vertical="top"/>
    </xf>
    <xf numFmtId="170" fontId="29" fillId="0" borderId="0" xfId="5" applyNumberFormat="1" applyFont="1" applyAlignment="1">
      <alignment vertical="top"/>
    </xf>
    <xf numFmtId="0" fontId="29" fillId="0" borderId="0" xfId="5" applyNumberFormat="1" applyFont="1" applyAlignment="1">
      <alignment horizontal="center" vertical="top"/>
    </xf>
    <xf numFmtId="0" fontId="29" fillId="0" borderId="0" xfId="5" applyNumberFormat="1" applyFont="1" applyAlignment="1">
      <alignment vertical="top"/>
    </xf>
    <xf numFmtId="0" fontId="18" fillId="0" borderId="0" xfId="5" applyNumberFormat="1" applyFont="1" applyAlignment="1">
      <alignment horizontal="center" vertical="top"/>
    </xf>
    <xf numFmtId="0" fontId="17" fillId="0" borderId="0" xfId="5" applyNumberFormat="1" applyFont="1" applyAlignment="1">
      <alignment horizontal="left" vertical="top" wrapText="1"/>
    </xf>
    <xf numFmtId="171" fontId="18" fillId="0" borderId="0" xfId="5" applyNumberFormat="1" applyFont="1" applyAlignment="1">
      <alignment vertical="top"/>
    </xf>
    <xf numFmtId="0" fontId="1" fillId="4" borderId="0" xfId="13" applyBorder="1" applyAlignment="1" applyProtection="1">
      <alignment horizontal="right" vertical="top"/>
    </xf>
    <xf numFmtId="0" fontId="1" fillId="4" borderId="0" xfId="13" applyBorder="1" applyAlignment="1" applyProtection="1">
      <alignment horizontal="center" vertical="top"/>
    </xf>
    <xf numFmtId="0" fontId="1" fillId="4" borderId="0" xfId="13" applyBorder="1" applyAlignment="1" applyProtection="1">
      <alignment horizontal="left" vertical="top"/>
    </xf>
    <xf numFmtId="0" fontId="1" fillId="4" borderId="0" xfId="13" applyBorder="1" applyAlignment="1" applyProtection="1">
      <alignment vertical="top"/>
    </xf>
    <xf numFmtId="172" fontId="1" fillId="4" borderId="0" xfId="13" applyNumberFormat="1" applyBorder="1" applyAlignment="1" applyProtection="1">
      <alignment horizontal="center" vertical="top"/>
    </xf>
    <xf numFmtId="0" fontId="18" fillId="0" borderId="0" xfId="5" applyNumberFormat="1" applyFont="1" applyAlignment="1">
      <alignment horizontal="left" vertical="top"/>
    </xf>
    <xf numFmtId="168" fontId="15" fillId="21" borderId="0" xfId="16" applyFill="1">
      <alignment horizontal="justify" wrapText="1"/>
    </xf>
    <xf numFmtId="2" fontId="15" fillId="0" borderId="0" xfId="5" applyAlignment="1">
      <alignment horizontal="center" wrapText="1"/>
    </xf>
    <xf numFmtId="49" fontId="21" fillId="0" borderId="0" xfId="5" applyNumberFormat="1" applyFont="1" applyAlignment="1">
      <alignment horizontal="justify" vertical="center"/>
    </xf>
    <xf numFmtId="49" fontId="21" fillId="0" borderId="0" xfId="5" applyNumberFormat="1" applyFont="1" applyAlignment="1">
      <alignment horizontal="right" vertical="center"/>
    </xf>
    <xf numFmtId="0" fontId="22" fillId="0" borderId="0" xfId="5" applyNumberFormat="1" applyFont="1" applyAlignment="1">
      <alignment vertical="center"/>
    </xf>
    <xf numFmtId="0" fontId="23" fillId="0" borderId="0" xfId="5" applyNumberFormat="1" applyFont="1" applyAlignment="1">
      <alignment horizontal="left" vertical="center"/>
    </xf>
    <xf numFmtId="168" fontId="7" fillId="0" borderId="0" xfId="5" applyNumberFormat="1" applyFont="1" applyAlignment="1">
      <alignment horizontal="left" vertical="center"/>
    </xf>
    <xf numFmtId="168" fontId="21" fillId="0" borderId="0" xfId="5" applyNumberFormat="1" applyFont="1" applyAlignment="1">
      <alignment horizontal="right" vertical="center"/>
    </xf>
    <xf numFmtId="2" fontId="2" fillId="3" borderId="1" xfId="1" applyNumberFormat="1" applyFill="1" applyAlignment="1" applyProtection="1">
      <alignment horizontal="left"/>
    </xf>
    <xf numFmtId="2" fontId="2" fillId="3" borderId="1" xfId="1" applyNumberFormat="1" applyFill="1" applyAlignment="1" applyProtection="1"/>
    <xf numFmtId="168" fontId="2" fillId="8" borderId="1" xfId="1" applyNumberFormat="1" applyFill="1" applyAlignment="1" applyProtection="1">
      <alignment horizontal="center" vertical="center"/>
    </xf>
    <xf numFmtId="49" fontId="7" fillId="0" borderId="0" xfId="5" applyNumberFormat="1" applyFont="1" applyAlignment="1">
      <alignment horizontal="justify" vertical="center"/>
    </xf>
    <xf numFmtId="49" fontId="6" fillId="0" borderId="0" xfId="5" applyNumberFormat="1" applyFont="1" applyAlignment="1">
      <alignment horizontal="center" vertical="center"/>
    </xf>
    <xf numFmtId="0" fontId="6" fillId="0" borderId="0" xfId="5" applyNumberFormat="1" applyFont="1" applyAlignment="1">
      <alignment vertical="center"/>
    </xf>
    <xf numFmtId="0" fontId="24" fillId="0" borderId="0" xfId="5" applyNumberFormat="1" applyFont="1" applyAlignment="1">
      <alignment horizontal="left" vertical="center"/>
    </xf>
    <xf numFmtId="168" fontId="7" fillId="0" borderId="0" xfId="5" applyNumberFormat="1" applyFont="1" applyAlignment="1">
      <alignment horizontal="right" vertical="center"/>
    </xf>
    <xf numFmtId="2" fontId="2" fillId="3" borderId="1" xfId="1" applyNumberFormat="1" applyFill="1" applyAlignment="1" applyProtection="1">
      <alignment horizontal="center"/>
    </xf>
    <xf numFmtId="168" fontId="26" fillId="0" borderId="0" xfId="6" applyFont="1" applyAlignment="1" applyProtection="1">
      <alignment vertical="top"/>
    </xf>
    <xf numFmtId="2" fontId="7" fillId="0" borderId="0" xfId="5" applyFont="1" applyAlignment="1">
      <alignment horizontal="center" vertical="top"/>
    </xf>
    <xf numFmtId="0" fontId="1" fillId="2" borderId="0" xfId="7" applyBorder="1" applyAlignment="1" applyProtection="1">
      <alignment horizontal="right" vertical="top"/>
    </xf>
    <xf numFmtId="0" fontId="1" fillId="2" borderId="0" xfId="7" applyBorder="1" applyAlignment="1" applyProtection="1">
      <alignment horizontal="center" vertical="top"/>
    </xf>
    <xf numFmtId="0" fontId="1" fillId="2" borderId="0" xfId="7" applyBorder="1" applyAlignment="1" applyProtection="1">
      <alignment vertical="top"/>
    </xf>
    <xf numFmtId="170" fontId="1" fillId="10" borderId="0" xfId="9" applyNumberFormat="1" applyFill="1" applyBorder="1" applyAlignment="1" applyProtection="1">
      <alignment horizontal="center" vertical="top"/>
    </xf>
    <xf numFmtId="0" fontId="1" fillId="9" borderId="0" xfId="9" applyBorder="1" applyAlignment="1" applyProtection="1">
      <alignment horizontal="left" vertical="top"/>
    </xf>
    <xf numFmtId="0" fontId="1" fillId="9" borderId="0" xfId="9" applyBorder="1" applyAlignment="1" applyProtection="1">
      <alignment vertical="top"/>
    </xf>
    <xf numFmtId="170" fontId="3" fillId="9" borderId="0" xfId="9" applyNumberFormat="1" applyFont="1" applyBorder="1" applyAlignment="1" applyProtection="1">
      <alignment horizontal="center" vertical="top"/>
    </xf>
    <xf numFmtId="0" fontId="15" fillId="0" borderId="0" xfId="5" applyNumberFormat="1" applyAlignment="1">
      <alignment vertical="top"/>
    </xf>
    <xf numFmtId="0" fontId="17" fillId="0" borderId="0" xfId="5" applyNumberFormat="1" applyFont="1" applyAlignment="1">
      <alignment horizontal="left" vertical="top"/>
    </xf>
    <xf numFmtId="168" fontId="29" fillId="0" borderId="0" xfId="5" applyNumberFormat="1" applyFont="1" applyAlignment="1">
      <alignment vertical="top"/>
    </xf>
    <xf numFmtId="0" fontId="41" fillId="0" borderId="0" xfId="15" applyNumberFormat="1" applyFont="1" applyAlignment="1" applyProtection="1">
      <alignment horizontal="justify" vertical="top" wrapText="1"/>
    </xf>
    <xf numFmtId="4" fontId="18" fillId="13" borderId="0" xfId="5" applyNumberFormat="1" applyFont="1" applyFill="1" applyAlignment="1">
      <alignment horizontal="left" vertical="top"/>
    </xf>
    <xf numFmtId="49" fontId="42" fillId="0" borderId="0" xfId="12" applyFont="1">
      <alignment horizontal="justify" vertical="top" wrapText="1"/>
    </xf>
    <xf numFmtId="2" fontId="15" fillId="0" borderId="0" xfId="5" applyAlignment="1">
      <alignment horizontal="justify" vertical="top"/>
    </xf>
    <xf numFmtId="0" fontId="6" fillId="13" borderId="0" xfId="5" applyNumberFormat="1" applyFont="1" applyFill="1" applyAlignment="1">
      <alignment horizontal="left" wrapText="1"/>
    </xf>
    <xf numFmtId="0" fontId="0" fillId="0" borderId="0" xfId="15" applyNumberFormat="1" applyFont="1" applyAlignment="1" applyProtection="1">
      <alignment horizontal="justify" vertical="top" wrapText="1"/>
    </xf>
    <xf numFmtId="2" fontId="19" fillId="13" borderId="0" xfId="5" applyFont="1" applyFill="1" applyAlignment="1">
      <alignment vertical="top"/>
    </xf>
    <xf numFmtId="168" fontId="18" fillId="0" borderId="0" xfId="5" applyNumberFormat="1" applyFont="1" applyAlignment="1"/>
    <xf numFmtId="2" fontId="15" fillId="0" borderId="0" xfId="5" applyAlignment="1">
      <alignment horizontal="left" wrapText="1"/>
    </xf>
    <xf numFmtId="49" fontId="74" fillId="0" borderId="0" xfId="23" applyNumberFormat="1" applyFont="1" applyAlignment="1">
      <alignment horizontal="left" vertical="top" wrapText="1"/>
    </xf>
    <xf numFmtId="4" fontId="74" fillId="0" borderId="0" xfId="23" applyNumberFormat="1" applyFont="1" applyAlignment="1">
      <alignment horizontal="left" vertical="top" wrapText="1"/>
    </xf>
    <xf numFmtId="0" fontId="7" fillId="0" borderId="6" xfId="0" applyFont="1" applyBorder="1" applyAlignment="1">
      <alignment horizontal="left" vertical="center" wrapText="1"/>
    </xf>
    <xf numFmtId="10" fontId="8" fillId="20" borderId="7" xfId="0" applyNumberFormat="1" applyFont="1" applyFill="1" applyBorder="1" applyProtection="1">
      <protection locked="0"/>
    </xf>
    <xf numFmtId="0" fontId="8" fillId="0" borderId="6" xfId="0" applyFont="1" applyBorder="1" applyAlignment="1">
      <alignment horizontal="left"/>
    </xf>
    <xf numFmtId="0" fontId="8" fillId="0" borderId="9" xfId="0" applyFont="1" applyBorder="1" applyAlignment="1">
      <alignment horizontal="left"/>
    </xf>
    <xf numFmtId="0" fontId="5" fillId="0" borderId="6" xfId="0" applyFont="1" applyBorder="1" applyAlignment="1">
      <alignment horizontal="left"/>
    </xf>
    <xf numFmtId="0" fontId="5" fillId="0" borderId="9" xfId="0" applyFont="1" applyBorder="1" applyAlignment="1">
      <alignment horizontal="left"/>
    </xf>
    <xf numFmtId="0" fontId="5" fillId="0" borderId="0" xfId="0" applyFont="1" applyAlignment="1">
      <alignment horizontal="left" vertical="center" wrapText="1"/>
    </xf>
    <xf numFmtId="0" fontId="7" fillId="0" borderId="6" xfId="0" applyFont="1" applyBorder="1" applyAlignment="1">
      <alignment horizontal="left"/>
    </xf>
    <xf numFmtId="0" fontId="7" fillId="0" borderId="9" xfId="0" applyFont="1" applyBorder="1" applyAlignment="1">
      <alignment horizontal="left"/>
    </xf>
    <xf numFmtId="49" fontId="8" fillId="0" borderId="0" xfId="0" applyNumberFormat="1" applyFont="1" applyAlignment="1">
      <alignment horizontal="center"/>
    </xf>
    <xf numFmtId="49" fontId="53" fillId="0" borderId="0" xfId="0" applyNumberFormat="1" applyFont="1" applyAlignment="1">
      <alignment horizontal="center"/>
    </xf>
    <xf numFmtId="49" fontId="7" fillId="0" borderId="0" xfId="0" applyNumberFormat="1" applyFont="1" applyAlignment="1">
      <alignment horizontal="left" vertical="top" wrapText="1"/>
    </xf>
    <xf numFmtId="0" fontId="0" fillId="0" borderId="0" xfId="0" applyAlignment="1">
      <alignment vertical="top"/>
    </xf>
    <xf numFmtId="0" fontId="0" fillId="0" borderId="0" xfId="0" applyAlignment="1">
      <alignment horizontal="left" vertical="top"/>
    </xf>
    <xf numFmtId="49" fontId="7" fillId="0" borderId="0" xfId="5" applyNumberFormat="1" applyFont="1" applyAlignment="1">
      <alignment horizontal="center" vertical="center"/>
    </xf>
    <xf numFmtId="2" fontId="29" fillId="0" borderId="0" xfId="5" applyFont="1" applyAlignment="1">
      <alignment horizontal="left" vertical="top" wrapText="1"/>
    </xf>
    <xf numFmtId="2" fontId="16" fillId="0" borderId="0" xfId="5" applyFont="1" applyAlignment="1">
      <alignment horizontal="left" vertical="top" wrapText="1"/>
    </xf>
  </cellXfs>
  <cellStyles count="24">
    <cellStyle name="1. NASLOV DEL" xfId="7" xr:uid="{E3BDBE5F-F781-47B7-A4AE-3DFC447A3860}"/>
    <cellStyle name="2.REKAPITULACIJA DEL" xfId="13" xr:uid="{1A57FF7A-4321-4AE8-9BB1-2357C9963B2E}"/>
    <cellStyle name="20 % – Poudarek3" xfId="2" builtinId="38"/>
    <cellStyle name="3.SKUPNA REK DEL" xfId="9" xr:uid="{FC24EC3C-E369-4133-AF96-C4B28B41B25D}"/>
    <cellStyle name="CENA 1" xfId="16" xr:uid="{B24D5D04-7399-4519-9187-2B09F43E59E9}"/>
    <cellStyle name="CENA 1 2" xfId="21" xr:uid="{2EE31D5E-52ED-42B0-9DF6-628D403C4F0C}"/>
    <cellStyle name="DELNA REKAPITULACIJA" xfId="6" xr:uid="{48AEEBB2-6702-4E3A-93DC-822AF9C206CA}"/>
    <cellStyle name="Excel Built-in Normal" xfId="15" xr:uid="{F521E550-1178-4B70-A00C-A457C5868B6E}"/>
    <cellStyle name="Hiperpovezava 2" xfId="8" xr:uid="{B566B761-93B9-41FF-89BB-30894BE9266C}"/>
    <cellStyle name="KOLIČINA" xfId="14" xr:uid="{8F3AA235-931D-4F86-A85F-FFADEF1BBC56}"/>
    <cellStyle name="KOLIČINA 2" xfId="20" xr:uid="{6EF58B01-570A-4D83-B9B2-2D132FB5E5BE}"/>
    <cellStyle name="Naslov 3" xfId="1" builtinId="18"/>
    <cellStyle name="Navadno" xfId="0" builtinId="0"/>
    <cellStyle name="Navadno 2" xfId="3" xr:uid="{BC417F08-6F1C-4468-BC42-339646FED6A5}"/>
    <cellStyle name="Navadno 2 2" xfId="4" xr:uid="{C44E2616-3D05-4B10-BC55-33D3FB90432E}"/>
    <cellStyle name="Navadno 3" xfId="5" xr:uid="{27B92EAF-7C48-4E33-B788-C5B94462FC77}"/>
    <cellStyle name="Navadno 3 2" xfId="11" xr:uid="{C438CEEB-A93B-4A35-8512-9FDFBA8DFC7E}"/>
    <cellStyle name="Navadno 4" xfId="18" xr:uid="{66086E76-DA51-41BF-AE57-D6D6C85A7812}"/>
    <cellStyle name="Navadno_Jerancic_POPIS_KANALIZACIJA" xfId="22" xr:uid="{DF695FAB-21A3-4CEE-A3C9-7239BC6CB6EF}"/>
    <cellStyle name="Navadno_SLOV_C" xfId="23" xr:uid="{47BBD0D3-901A-4D05-89AA-EA1004D39F16}"/>
    <cellStyle name="PODNASLOV" xfId="10" xr:uid="{B7131210-5522-445F-988C-C46F9DAD0FE8}"/>
    <cellStyle name="Pojasnjevalno besedilo 2" xfId="17" xr:uid="{F4706940-53F6-49A7-83A9-B1DAF9974B43}"/>
    <cellStyle name="POPIS" xfId="12" xr:uid="{90E77A19-59DC-49DB-96F2-04BA05F9A1EC}"/>
    <cellStyle name="POPIS 2" xfId="19" xr:uid="{7CA77293-F325-497C-AAA3-B53B813E1D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8</xdr:row>
      <xdr:rowOff>0</xdr:rowOff>
    </xdr:from>
    <xdr:to>
      <xdr:col>4</xdr:col>
      <xdr:colOff>76200</xdr:colOff>
      <xdr:row>9</xdr:row>
      <xdr:rowOff>38100</xdr:rowOff>
    </xdr:to>
    <xdr:sp macro="" textlink="">
      <xdr:nvSpPr>
        <xdr:cNvPr id="2" name="Text Box 1">
          <a:extLst>
            <a:ext uri="{FF2B5EF4-FFF2-40B4-BE49-F238E27FC236}">
              <a16:creationId xmlns:a16="http://schemas.microsoft.com/office/drawing/2014/main" id="{69B370D0-17E4-47D0-B5FF-DEA725BEC64B}"/>
            </a:ext>
          </a:extLst>
        </xdr:cNvPr>
        <xdr:cNvSpPr txBox="1">
          <a:spLocks noChangeArrowheads="1"/>
        </xdr:cNvSpPr>
      </xdr:nvSpPr>
      <xdr:spPr bwMode="auto">
        <a:xfrm>
          <a:off x="7162800" y="1323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8</xdr:row>
      <xdr:rowOff>0</xdr:rowOff>
    </xdr:from>
    <xdr:to>
      <xdr:col>2</xdr:col>
      <xdr:colOff>76200</xdr:colOff>
      <xdr:row>9</xdr:row>
      <xdr:rowOff>104775</xdr:rowOff>
    </xdr:to>
    <xdr:sp macro="" textlink="">
      <xdr:nvSpPr>
        <xdr:cNvPr id="3" name="Text Box 1">
          <a:extLst>
            <a:ext uri="{FF2B5EF4-FFF2-40B4-BE49-F238E27FC236}">
              <a16:creationId xmlns:a16="http://schemas.microsoft.com/office/drawing/2014/main" id="{8D1C44A6-0806-4AF3-A255-7ABFE3A17C68}"/>
            </a:ext>
          </a:extLst>
        </xdr:cNvPr>
        <xdr:cNvSpPr txBox="1">
          <a:spLocks noChangeArrowheads="1"/>
        </xdr:cNvSpPr>
      </xdr:nvSpPr>
      <xdr:spPr bwMode="auto">
        <a:xfrm>
          <a:off x="6096000" y="1323975"/>
          <a:ext cx="762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8</xdr:row>
      <xdr:rowOff>0</xdr:rowOff>
    </xdr:from>
    <xdr:to>
      <xdr:col>3</xdr:col>
      <xdr:colOff>76200</xdr:colOff>
      <xdr:row>9</xdr:row>
      <xdr:rowOff>38100</xdr:rowOff>
    </xdr:to>
    <xdr:sp macro="" textlink="">
      <xdr:nvSpPr>
        <xdr:cNvPr id="4" name="Text Box 1">
          <a:extLst>
            <a:ext uri="{FF2B5EF4-FFF2-40B4-BE49-F238E27FC236}">
              <a16:creationId xmlns:a16="http://schemas.microsoft.com/office/drawing/2014/main" id="{E3AB1CE3-F70D-4059-A532-153FA57A6973}"/>
            </a:ext>
          </a:extLst>
        </xdr:cNvPr>
        <xdr:cNvSpPr txBox="1">
          <a:spLocks noChangeArrowheads="1"/>
        </xdr:cNvSpPr>
      </xdr:nvSpPr>
      <xdr:spPr bwMode="auto">
        <a:xfrm>
          <a:off x="6629400" y="1323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66675</xdr:colOff>
      <xdr:row>54</xdr:row>
      <xdr:rowOff>476250</xdr:rowOff>
    </xdr:from>
    <xdr:to>
      <xdr:col>0</xdr:col>
      <xdr:colOff>5429250</xdr:colOff>
      <xdr:row>55</xdr:row>
      <xdr:rowOff>0</xdr:rowOff>
    </xdr:to>
    <xdr:pic>
      <xdr:nvPicPr>
        <xdr:cNvPr id="5" name="Slika 4">
          <a:extLst>
            <a:ext uri="{FF2B5EF4-FFF2-40B4-BE49-F238E27FC236}">
              <a16:creationId xmlns:a16="http://schemas.microsoft.com/office/drawing/2014/main" id="{7780D3A3-5E6A-4D7C-964F-1E2E9AD2B7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3564850"/>
          <a:ext cx="5362575" cy="2600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Projekti\39_IRIZPPZI%20Ureditev%20ceste%20s%20plo&#269;nikom%20Globoko%20-%20Bojsno\00_AKT\910_PRE\AB_zi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SNORMAPRO\Projekti%20NORMA%20PRO\NASNORMAPRO\Projekti%20NORMA%20PRO\PROJEKTI\za%20Doming\2019_08%20LIDL%20Maribor\2_POPIS%20DEL\ver%203.0\Lidl_POPIS_GO%20dela_ver%203.0_&#268;ISTOPI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
      <sheetName val="GO.REKAP"/>
      <sheetName val="SPL.DOL."/>
      <sheetName val="A.GD.REKAP"/>
      <sheetName val="A.I.PD&amp;ZemD&amp;Ud"/>
      <sheetName val="A.II.BD"/>
      <sheetName val="A.III.TD"/>
      <sheetName val="B.OD.REKAP"/>
      <sheetName val="B.I.KljuD"/>
      <sheetName val="C.TS"/>
    </sheetNames>
    <sheetDataSet>
      <sheetData sheetId="0">
        <row r="2">
          <cell r="B2" t="str">
            <v>OBČINA BREŽICE</v>
          </cell>
        </row>
        <row r="3">
          <cell r="B3" t="str">
            <v>Cesta prvih borcev 18</v>
          </cell>
        </row>
        <row r="4">
          <cell r="B4" t="str">
            <v>8250 Brežice</v>
          </cell>
        </row>
        <row r="6">
          <cell r="B6" t="str">
            <v>UREDITEV CESTE S PLOČNIKOM GLOBOKO - BOJSNO</v>
          </cell>
        </row>
        <row r="8">
          <cell r="B8" t="str">
            <v>OPORNA STENA</v>
          </cell>
        </row>
        <row r="11">
          <cell r="B11" t="str">
            <v>POPIS DEL</v>
          </cell>
        </row>
        <row r="12">
          <cell r="B12" t="str">
            <v>GRADBENO OBRTNIŠKA DELA</v>
          </cell>
        </row>
        <row r="46">
          <cell r="B46" t="str">
            <v>3 - 65 - PO - 2020</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
      <sheetName val="GO.REKAP"/>
      <sheetName val="SPL.DOL."/>
      <sheetName val="A.GD.REKAP"/>
      <sheetName val="A.I.ZemD&amp;PD"/>
      <sheetName val="A.II.BD"/>
      <sheetName val="A.III.ZD"/>
      <sheetName val="A.IV.TD"/>
      <sheetName val="A.V.Kan"/>
      <sheetName val="B.OD.REKAP"/>
      <sheetName val="B.I.KrovKD"/>
      <sheetName val="B.II.KljuD"/>
      <sheetName val="B.III.MizD"/>
      <sheetName val="B.IV.KerD"/>
      <sheetName val="B.V.SuhMD"/>
      <sheetName val="B.VI.StaPohištvo, Sen"/>
      <sheetName val="B.VII.SlikD"/>
      <sheetName val="B.VIII.FasD"/>
      <sheetName val="B.IX.Podi&amp;tlaki"/>
      <sheetName val="B.X.razno"/>
      <sheetName val="C.SPL.DELA"/>
      <sheetName val="GO  dela - pluvia"/>
    </sheetNames>
    <sheetDataSet>
      <sheetData sheetId="0">
        <row r="9">
          <cell r="B9" t="str">
            <v>POPIS DEL</v>
          </cell>
        </row>
        <row r="41">
          <cell r="B41" t="str">
            <v>3 - 60 - PO - 2019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4.bin"/><Relationship Id="rId1" Type="http://schemas.openxmlformats.org/officeDocument/2006/relationships/hyperlink" Target="file:///C:\Users\Branko%20Jug\AppData\Roaming\Microsoft\Excel\SPAR%20Lenart_POPIS_GO%20dela_splo&#353;na%20dolo&#269;ila.pdf" TargetMode="Externa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541D7-4743-4D51-939C-4BF6132DEBD9}">
  <sheetPr codeName="List1"/>
  <dimension ref="A1:F20"/>
  <sheetViews>
    <sheetView tabSelected="1" workbookViewId="0">
      <selection activeCell="D22" sqref="D22"/>
    </sheetView>
  </sheetViews>
  <sheetFormatPr defaultRowHeight="15"/>
  <cols>
    <col min="1" max="1" width="5" customWidth="1"/>
    <col min="2" max="2" width="37" bestFit="1" customWidth="1"/>
    <col min="3" max="3" width="11.140625" customWidth="1"/>
    <col min="4" max="4" width="22" customWidth="1"/>
    <col min="6" max="6" width="11.5703125" bestFit="1" customWidth="1"/>
  </cols>
  <sheetData>
    <row r="1" spans="1:6" s="47" customFormat="1" ht="20.100000000000001" customHeight="1">
      <c r="A1" s="513" t="s">
        <v>1011</v>
      </c>
      <c r="B1" s="513"/>
      <c r="C1" s="513"/>
      <c r="D1" s="513"/>
      <c r="E1" s="513"/>
      <c r="F1" s="49"/>
    </row>
    <row r="2" spans="1:6">
      <c r="A2" s="513"/>
      <c r="B2" s="513"/>
      <c r="C2" s="513"/>
      <c r="D2" s="513"/>
      <c r="E2" s="513"/>
    </row>
    <row r="4" spans="1:6">
      <c r="B4" s="40" t="s">
        <v>596</v>
      </c>
      <c r="C4" s="40"/>
    </row>
    <row r="5" spans="1:6" ht="18">
      <c r="B5" s="48" t="s">
        <v>603</v>
      </c>
      <c r="C5" s="43"/>
    </row>
    <row r="7" spans="1:6">
      <c r="A7" s="81">
        <v>1</v>
      </c>
      <c r="B7" s="514" t="s">
        <v>602</v>
      </c>
      <c r="C7" s="515"/>
      <c r="D7" s="42">
        <f>'Ureditev ceste'!E144</f>
        <v>10620</v>
      </c>
    </row>
    <row r="8" spans="1:6">
      <c r="A8" s="81">
        <v>2</v>
      </c>
      <c r="B8" s="514" t="s">
        <v>601</v>
      </c>
      <c r="C8" s="515"/>
      <c r="D8" s="42">
        <f>'Prometna oprema'!E58</f>
        <v>372</v>
      </c>
    </row>
    <row r="9" spans="1:6">
      <c r="A9" s="81">
        <v>3</v>
      </c>
      <c r="B9" s="514" t="s">
        <v>598</v>
      </c>
      <c r="C9" s="515"/>
      <c r="D9" s="42">
        <f>'Meteorna kanalizacija'!E134</f>
        <v>620</v>
      </c>
    </row>
    <row r="10" spans="1:6">
      <c r="A10" s="81">
        <v>4</v>
      </c>
      <c r="B10" s="514" t="s">
        <v>599</v>
      </c>
      <c r="C10" s="515"/>
      <c r="D10" s="42">
        <f>'Cestna razsvetljava'!E55</f>
        <v>248</v>
      </c>
    </row>
    <row r="11" spans="1:6">
      <c r="A11" s="81">
        <v>5</v>
      </c>
      <c r="B11" s="514" t="s">
        <v>600</v>
      </c>
      <c r="C11" s="515"/>
      <c r="D11" s="42">
        <f>'A+B+C-Gradb. Obrt dela REKAP'!G40</f>
        <v>620</v>
      </c>
    </row>
    <row r="12" spans="1:6">
      <c r="A12" s="81">
        <v>7</v>
      </c>
      <c r="B12" s="41" t="s">
        <v>1010</v>
      </c>
      <c r="C12" s="82">
        <v>0.05</v>
      </c>
      <c r="D12" s="42">
        <f>SUM(D7:D11)*C12</f>
        <v>624</v>
      </c>
    </row>
    <row r="13" spans="1:6">
      <c r="A13" s="81"/>
      <c r="B13" s="78"/>
      <c r="C13" s="79"/>
      <c r="D13" s="42"/>
    </row>
    <row r="14" spans="1:6">
      <c r="A14" s="81">
        <v>8</v>
      </c>
      <c r="B14" s="514" t="s">
        <v>1009</v>
      </c>
      <c r="C14" s="515"/>
      <c r="D14" s="42">
        <f>Vodovod!F19</f>
        <v>902</v>
      </c>
    </row>
    <row r="15" spans="1:6">
      <c r="A15" s="80"/>
      <c r="B15" s="51"/>
      <c r="C15" s="52"/>
      <c r="D15" s="42"/>
    </row>
    <row r="16" spans="1:6" s="85" customFormat="1" ht="15.75">
      <c r="A16" s="83"/>
      <c r="B16" s="509" t="s">
        <v>1013</v>
      </c>
      <c r="C16" s="510"/>
      <c r="D16" s="84">
        <f>SUM(D7:D14)</f>
        <v>14006</v>
      </c>
    </row>
    <row r="17" spans="1:4" s="85" customFormat="1" ht="15.75">
      <c r="A17" s="83"/>
      <c r="B17" s="86" t="s">
        <v>1012</v>
      </c>
      <c r="C17" s="508"/>
      <c r="D17" s="84">
        <f>-(D16*C17)</f>
        <v>0</v>
      </c>
    </row>
    <row r="18" spans="1:4" s="85" customFormat="1" ht="15.75">
      <c r="A18" s="83"/>
      <c r="B18" s="509" t="s">
        <v>1014</v>
      </c>
      <c r="C18" s="510"/>
      <c r="D18" s="84">
        <f>D16+D17</f>
        <v>14006</v>
      </c>
    </row>
    <row r="19" spans="1:4" s="85" customFormat="1" ht="15.75">
      <c r="A19" s="83"/>
      <c r="B19" s="509" t="s">
        <v>597</v>
      </c>
      <c r="C19" s="510"/>
      <c r="D19" s="84">
        <f>D18*0.22</f>
        <v>3081.32</v>
      </c>
    </row>
    <row r="20" spans="1:4" s="88" customFormat="1" ht="18.75">
      <c r="A20" s="87"/>
      <c r="B20" s="511" t="s">
        <v>1015</v>
      </c>
      <c r="C20" s="512"/>
      <c r="D20" s="89">
        <f>D18+D19</f>
        <v>17087.32</v>
      </c>
    </row>
  </sheetData>
  <sheetProtection algorithmName="SHA-512" hashValue="pLOYgNFRe8BMvEXKROFkstuiaOo2Y/aE5NM5/TYHo90LsHVk5c/YaIOhEd4xJih3xNlhZW+y14X4twDbMqL5uw==" saltValue="YQl6UJQ9h+xf4lufKbGM4w==" spinCount="100000" sheet="1"/>
  <mergeCells count="11">
    <mergeCell ref="B18:C18"/>
    <mergeCell ref="B19:C19"/>
    <mergeCell ref="B20:C20"/>
    <mergeCell ref="A1:E2"/>
    <mergeCell ref="B16:C16"/>
    <mergeCell ref="B11:C11"/>
    <mergeCell ref="B10:C10"/>
    <mergeCell ref="B9:C9"/>
    <mergeCell ref="B8:C8"/>
    <mergeCell ref="B7:C7"/>
    <mergeCell ref="B14:C14"/>
  </mergeCells>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7C18C-A560-4568-8022-F4E11C51FD0A}">
  <sheetPr codeName="List11">
    <tabColor rgb="FF7030A0"/>
  </sheetPr>
  <dimension ref="A1:J144"/>
  <sheetViews>
    <sheetView showZeros="0" showOutlineSymbols="0" view="pageBreakPreview" topLeftCell="A117" zoomScaleNormal="100" zoomScaleSheetLayoutView="100" workbookViewId="0">
      <selection activeCell="F131" sqref="F131"/>
    </sheetView>
  </sheetViews>
  <sheetFormatPr defaultRowHeight="12.75" outlineLevelRow="2" outlineLevelCol="1"/>
  <cols>
    <col min="1" max="1" width="5.85546875" style="374" customWidth="1"/>
    <col min="2" max="2" width="4.140625" style="374" customWidth="1"/>
    <col min="3" max="3" width="40.7109375" style="155" customWidth="1"/>
    <col min="4" max="4" width="4.140625" style="375" bestFit="1" customWidth="1"/>
    <col min="5" max="5" width="7.85546875" style="375" bestFit="1" customWidth="1" outlineLevel="1"/>
    <col min="6" max="6" width="11" style="2" customWidth="1" outlineLevel="1"/>
    <col min="7" max="7" width="13.7109375" style="377" bestFit="1" customWidth="1"/>
    <col min="8" max="8" width="11.85546875" style="377" customWidth="1"/>
    <col min="9" max="9" width="11" style="429" customWidth="1"/>
    <col min="10" max="10" width="7.85546875" style="416" customWidth="1"/>
    <col min="11" max="256" width="9.140625" style="379"/>
    <col min="257" max="257" width="5.85546875" style="379" customWidth="1"/>
    <col min="258" max="258" width="4.140625" style="379" customWidth="1"/>
    <col min="259" max="259" width="47.85546875" style="379" customWidth="1"/>
    <col min="260" max="260" width="5" style="379" customWidth="1"/>
    <col min="261" max="261" width="7.5703125" style="379" customWidth="1"/>
    <col min="262" max="262" width="11" style="379" customWidth="1"/>
    <col min="263" max="263" width="14.42578125" style="379" customWidth="1"/>
    <col min="264" max="264" width="11.85546875" style="379" customWidth="1"/>
    <col min="265" max="265" width="11" style="379" customWidth="1"/>
    <col min="266" max="266" width="7.85546875" style="379" customWidth="1"/>
    <col min="267" max="512" width="9.140625" style="379"/>
    <col min="513" max="513" width="5.85546875" style="379" customWidth="1"/>
    <col min="514" max="514" width="4.140625" style="379" customWidth="1"/>
    <col min="515" max="515" width="47.85546875" style="379" customWidth="1"/>
    <col min="516" max="516" width="5" style="379" customWidth="1"/>
    <col min="517" max="517" width="7.5703125" style="379" customWidth="1"/>
    <col min="518" max="518" width="11" style="379" customWidth="1"/>
    <col min="519" max="519" width="14.42578125" style="379" customWidth="1"/>
    <col min="520" max="520" width="11.85546875" style="379" customWidth="1"/>
    <col min="521" max="521" width="11" style="379" customWidth="1"/>
    <col min="522" max="522" width="7.85546875" style="379" customWidth="1"/>
    <col min="523" max="768" width="9.140625" style="379"/>
    <col min="769" max="769" width="5.85546875" style="379" customWidth="1"/>
    <col min="770" max="770" width="4.140625" style="379" customWidth="1"/>
    <col min="771" max="771" width="47.85546875" style="379" customWidth="1"/>
    <col min="772" max="772" width="5" style="379" customWidth="1"/>
    <col min="773" max="773" width="7.5703125" style="379" customWidth="1"/>
    <col min="774" max="774" width="11" style="379" customWidth="1"/>
    <col min="775" max="775" width="14.42578125" style="379" customWidth="1"/>
    <col min="776" max="776" width="11.85546875" style="379" customWidth="1"/>
    <col min="777" max="777" width="11" style="379" customWidth="1"/>
    <col min="778" max="778" width="7.85546875" style="379" customWidth="1"/>
    <col min="779" max="1024" width="9.140625" style="379"/>
    <col min="1025" max="1025" width="5.85546875" style="379" customWidth="1"/>
    <col min="1026" max="1026" width="4.140625" style="379" customWidth="1"/>
    <col min="1027" max="1027" width="47.85546875" style="379" customWidth="1"/>
    <col min="1028" max="1028" width="5" style="379" customWidth="1"/>
    <col min="1029" max="1029" width="7.5703125" style="379" customWidth="1"/>
    <col min="1030" max="1030" width="11" style="379" customWidth="1"/>
    <col min="1031" max="1031" width="14.42578125" style="379" customWidth="1"/>
    <col min="1032" max="1032" width="11.85546875" style="379" customWidth="1"/>
    <col min="1033" max="1033" width="11" style="379" customWidth="1"/>
    <col min="1034" max="1034" width="7.85546875" style="379" customWidth="1"/>
    <col min="1035" max="1280" width="9.140625" style="379"/>
    <col min="1281" max="1281" width="5.85546875" style="379" customWidth="1"/>
    <col min="1282" max="1282" width="4.140625" style="379" customWidth="1"/>
    <col min="1283" max="1283" width="47.85546875" style="379" customWidth="1"/>
    <col min="1284" max="1284" width="5" style="379" customWidth="1"/>
    <col min="1285" max="1285" width="7.5703125" style="379" customWidth="1"/>
    <col min="1286" max="1286" width="11" style="379" customWidth="1"/>
    <col min="1287" max="1287" width="14.42578125" style="379" customWidth="1"/>
    <col min="1288" max="1288" width="11.85546875" style="379" customWidth="1"/>
    <col min="1289" max="1289" width="11" style="379" customWidth="1"/>
    <col min="1290" max="1290" width="7.85546875" style="379" customWidth="1"/>
    <col min="1291" max="1536" width="9.140625" style="379"/>
    <col min="1537" max="1537" width="5.85546875" style="379" customWidth="1"/>
    <col min="1538" max="1538" width="4.140625" style="379" customWidth="1"/>
    <col min="1539" max="1539" width="47.85546875" style="379" customWidth="1"/>
    <col min="1540" max="1540" width="5" style="379" customWidth="1"/>
    <col min="1541" max="1541" width="7.5703125" style="379" customWidth="1"/>
    <col min="1542" max="1542" width="11" style="379" customWidth="1"/>
    <col min="1543" max="1543" width="14.42578125" style="379" customWidth="1"/>
    <col min="1544" max="1544" width="11.85546875" style="379" customWidth="1"/>
    <col min="1545" max="1545" width="11" style="379" customWidth="1"/>
    <col min="1546" max="1546" width="7.85546875" style="379" customWidth="1"/>
    <col min="1547" max="1792" width="9.140625" style="379"/>
    <col min="1793" max="1793" width="5.85546875" style="379" customWidth="1"/>
    <col min="1794" max="1794" width="4.140625" style="379" customWidth="1"/>
    <col min="1795" max="1795" width="47.85546875" style="379" customWidth="1"/>
    <col min="1796" max="1796" width="5" style="379" customWidth="1"/>
    <col min="1797" max="1797" width="7.5703125" style="379" customWidth="1"/>
    <col min="1798" max="1798" width="11" style="379" customWidth="1"/>
    <col min="1799" max="1799" width="14.42578125" style="379" customWidth="1"/>
    <col min="1800" max="1800" width="11.85546875" style="379" customWidth="1"/>
    <col min="1801" max="1801" width="11" style="379" customWidth="1"/>
    <col min="1802" max="1802" width="7.85546875" style="379" customWidth="1"/>
    <col min="1803" max="2048" width="9.140625" style="379"/>
    <col min="2049" max="2049" width="5.85546875" style="379" customWidth="1"/>
    <col min="2050" max="2050" width="4.140625" style="379" customWidth="1"/>
    <col min="2051" max="2051" width="47.85546875" style="379" customWidth="1"/>
    <col min="2052" max="2052" width="5" style="379" customWidth="1"/>
    <col min="2053" max="2053" width="7.5703125" style="379" customWidth="1"/>
    <col min="2054" max="2054" width="11" style="379" customWidth="1"/>
    <col min="2055" max="2055" width="14.42578125" style="379" customWidth="1"/>
    <col min="2056" max="2056" width="11.85546875" style="379" customWidth="1"/>
    <col min="2057" max="2057" width="11" style="379" customWidth="1"/>
    <col min="2058" max="2058" width="7.85546875" style="379" customWidth="1"/>
    <col min="2059" max="2304" width="9.140625" style="379"/>
    <col min="2305" max="2305" width="5.85546875" style="379" customWidth="1"/>
    <col min="2306" max="2306" width="4.140625" style="379" customWidth="1"/>
    <col min="2307" max="2307" width="47.85546875" style="379" customWidth="1"/>
    <col min="2308" max="2308" width="5" style="379" customWidth="1"/>
    <col min="2309" max="2309" width="7.5703125" style="379" customWidth="1"/>
    <col min="2310" max="2310" width="11" style="379" customWidth="1"/>
    <col min="2311" max="2311" width="14.42578125" style="379" customWidth="1"/>
    <col min="2312" max="2312" width="11.85546875" style="379" customWidth="1"/>
    <col min="2313" max="2313" width="11" style="379" customWidth="1"/>
    <col min="2314" max="2314" width="7.85546875" style="379" customWidth="1"/>
    <col min="2315" max="2560" width="9.140625" style="379"/>
    <col min="2561" max="2561" width="5.85546875" style="379" customWidth="1"/>
    <col min="2562" max="2562" width="4.140625" style="379" customWidth="1"/>
    <col min="2563" max="2563" width="47.85546875" style="379" customWidth="1"/>
    <col min="2564" max="2564" width="5" style="379" customWidth="1"/>
    <col min="2565" max="2565" width="7.5703125" style="379" customWidth="1"/>
    <col min="2566" max="2566" width="11" style="379" customWidth="1"/>
    <col min="2567" max="2567" width="14.42578125" style="379" customWidth="1"/>
    <col min="2568" max="2568" width="11.85546875" style="379" customWidth="1"/>
    <col min="2569" max="2569" width="11" style="379" customWidth="1"/>
    <col min="2570" max="2570" width="7.85546875" style="379" customWidth="1"/>
    <col min="2571" max="2816" width="9.140625" style="379"/>
    <col min="2817" max="2817" width="5.85546875" style="379" customWidth="1"/>
    <col min="2818" max="2818" width="4.140625" style="379" customWidth="1"/>
    <col min="2819" max="2819" width="47.85546875" style="379" customWidth="1"/>
    <col min="2820" max="2820" width="5" style="379" customWidth="1"/>
    <col min="2821" max="2821" width="7.5703125" style="379" customWidth="1"/>
    <col min="2822" max="2822" width="11" style="379" customWidth="1"/>
    <col min="2823" max="2823" width="14.42578125" style="379" customWidth="1"/>
    <col min="2824" max="2824" width="11.85546875" style="379" customWidth="1"/>
    <col min="2825" max="2825" width="11" style="379" customWidth="1"/>
    <col min="2826" max="2826" width="7.85546875" style="379" customWidth="1"/>
    <col min="2827" max="3072" width="9.140625" style="379"/>
    <col min="3073" max="3073" width="5.85546875" style="379" customWidth="1"/>
    <col min="3074" max="3074" width="4.140625" style="379" customWidth="1"/>
    <col min="3075" max="3075" width="47.85546875" style="379" customWidth="1"/>
    <col min="3076" max="3076" width="5" style="379" customWidth="1"/>
    <col min="3077" max="3077" width="7.5703125" style="379" customWidth="1"/>
    <col min="3078" max="3078" width="11" style="379" customWidth="1"/>
    <col min="3079" max="3079" width="14.42578125" style="379" customWidth="1"/>
    <col min="3080" max="3080" width="11.85546875" style="379" customWidth="1"/>
    <col min="3081" max="3081" width="11" style="379" customWidth="1"/>
    <col min="3082" max="3082" width="7.85546875" style="379" customWidth="1"/>
    <col min="3083" max="3328" width="9.140625" style="379"/>
    <col min="3329" max="3329" width="5.85546875" style="379" customWidth="1"/>
    <col min="3330" max="3330" width="4.140625" style="379" customWidth="1"/>
    <col min="3331" max="3331" width="47.85546875" style="379" customWidth="1"/>
    <col min="3332" max="3332" width="5" style="379" customWidth="1"/>
    <col min="3333" max="3333" width="7.5703125" style="379" customWidth="1"/>
    <col min="3334" max="3334" width="11" style="379" customWidth="1"/>
    <col min="3335" max="3335" width="14.42578125" style="379" customWidth="1"/>
    <col min="3336" max="3336" width="11.85546875" style="379" customWidth="1"/>
    <col min="3337" max="3337" width="11" style="379" customWidth="1"/>
    <col min="3338" max="3338" width="7.85546875" style="379" customWidth="1"/>
    <col min="3339" max="3584" width="9.140625" style="379"/>
    <col min="3585" max="3585" width="5.85546875" style="379" customWidth="1"/>
    <col min="3586" max="3586" width="4.140625" style="379" customWidth="1"/>
    <col min="3587" max="3587" width="47.85546875" style="379" customWidth="1"/>
    <col min="3588" max="3588" width="5" style="379" customWidth="1"/>
    <col min="3589" max="3589" width="7.5703125" style="379" customWidth="1"/>
    <col min="3590" max="3590" width="11" style="379" customWidth="1"/>
    <col min="3591" max="3591" width="14.42578125" style="379" customWidth="1"/>
    <col min="3592" max="3592" width="11.85546875" style="379" customWidth="1"/>
    <col min="3593" max="3593" width="11" style="379" customWidth="1"/>
    <col min="3594" max="3594" width="7.85546875" style="379" customWidth="1"/>
    <col min="3595" max="3840" width="9.140625" style="379"/>
    <col min="3841" max="3841" width="5.85546875" style="379" customWidth="1"/>
    <col min="3842" max="3842" width="4.140625" style="379" customWidth="1"/>
    <col min="3843" max="3843" width="47.85546875" style="379" customWidth="1"/>
    <col min="3844" max="3844" width="5" style="379" customWidth="1"/>
    <col min="3845" max="3845" width="7.5703125" style="379" customWidth="1"/>
    <col min="3846" max="3846" width="11" style="379" customWidth="1"/>
    <col min="3847" max="3847" width="14.42578125" style="379" customWidth="1"/>
    <col min="3848" max="3848" width="11.85546875" style="379" customWidth="1"/>
    <col min="3849" max="3849" width="11" style="379" customWidth="1"/>
    <col min="3850" max="3850" width="7.85546875" style="379" customWidth="1"/>
    <col min="3851" max="4096" width="9.140625" style="379"/>
    <col min="4097" max="4097" width="5.85546875" style="379" customWidth="1"/>
    <col min="4098" max="4098" width="4.140625" style="379" customWidth="1"/>
    <col min="4099" max="4099" width="47.85546875" style="379" customWidth="1"/>
    <col min="4100" max="4100" width="5" style="379" customWidth="1"/>
    <col min="4101" max="4101" width="7.5703125" style="379" customWidth="1"/>
    <col min="4102" max="4102" width="11" style="379" customWidth="1"/>
    <col min="4103" max="4103" width="14.42578125" style="379" customWidth="1"/>
    <col min="4104" max="4104" width="11.85546875" style="379" customWidth="1"/>
    <col min="4105" max="4105" width="11" style="379" customWidth="1"/>
    <col min="4106" max="4106" width="7.85546875" style="379" customWidth="1"/>
    <col min="4107" max="4352" width="9.140625" style="379"/>
    <col min="4353" max="4353" width="5.85546875" style="379" customWidth="1"/>
    <col min="4354" max="4354" width="4.140625" style="379" customWidth="1"/>
    <col min="4355" max="4355" width="47.85546875" style="379" customWidth="1"/>
    <col min="4356" max="4356" width="5" style="379" customWidth="1"/>
    <col min="4357" max="4357" width="7.5703125" style="379" customWidth="1"/>
    <col min="4358" max="4358" width="11" style="379" customWidth="1"/>
    <col min="4359" max="4359" width="14.42578125" style="379" customWidth="1"/>
    <col min="4360" max="4360" width="11.85546875" style="379" customWidth="1"/>
    <col min="4361" max="4361" width="11" style="379" customWidth="1"/>
    <col min="4362" max="4362" width="7.85546875" style="379" customWidth="1"/>
    <col min="4363" max="4608" width="9.140625" style="379"/>
    <col min="4609" max="4609" width="5.85546875" style="379" customWidth="1"/>
    <col min="4610" max="4610" width="4.140625" style="379" customWidth="1"/>
    <col min="4611" max="4611" width="47.85546875" style="379" customWidth="1"/>
    <col min="4612" max="4612" width="5" style="379" customWidth="1"/>
    <col min="4613" max="4613" width="7.5703125" style="379" customWidth="1"/>
    <col min="4614" max="4614" width="11" style="379" customWidth="1"/>
    <col min="4615" max="4615" width="14.42578125" style="379" customWidth="1"/>
    <col min="4616" max="4616" width="11.85546875" style="379" customWidth="1"/>
    <col min="4617" max="4617" width="11" style="379" customWidth="1"/>
    <col min="4618" max="4618" width="7.85546875" style="379" customWidth="1"/>
    <col min="4619" max="4864" width="9.140625" style="379"/>
    <col min="4865" max="4865" width="5.85546875" style="379" customWidth="1"/>
    <col min="4866" max="4866" width="4.140625" style="379" customWidth="1"/>
    <col min="4867" max="4867" width="47.85546875" style="379" customWidth="1"/>
    <col min="4868" max="4868" width="5" style="379" customWidth="1"/>
    <col min="4869" max="4869" width="7.5703125" style="379" customWidth="1"/>
    <col min="4870" max="4870" width="11" style="379" customWidth="1"/>
    <col min="4871" max="4871" width="14.42578125" style="379" customWidth="1"/>
    <col min="4872" max="4872" width="11.85546875" style="379" customWidth="1"/>
    <col min="4873" max="4873" width="11" style="379" customWidth="1"/>
    <col min="4874" max="4874" width="7.85546875" style="379" customWidth="1"/>
    <col min="4875" max="5120" width="9.140625" style="379"/>
    <col min="5121" max="5121" width="5.85546875" style="379" customWidth="1"/>
    <col min="5122" max="5122" width="4.140625" style="379" customWidth="1"/>
    <col min="5123" max="5123" width="47.85546875" style="379" customWidth="1"/>
    <col min="5124" max="5124" width="5" style="379" customWidth="1"/>
    <col min="5125" max="5125" width="7.5703125" style="379" customWidth="1"/>
    <col min="5126" max="5126" width="11" style="379" customWidth="1"/>
    <col min="5127" max="5127" width="14.42578125" style="379" customWidth="1"/>
    <col min="5128" max="5128" width="11.85546875" style="379" customWidth="1"/>
    <col min="5129" max="5129" width="11" style="379" customWidth="1"/>
    <col min="5130" max="5130" width="7.85546875" style="379" customWidth="1"/>
    <col min="5131" max="5376" width="9.140625" style="379"/>
    <col min="5377" max="5377" width="5.85546875" style="379" customWidth="1"/>
    <col min="5378" max="5378" width="4.140625" style="379" customWidth="1"/>
    <col min="5379" max="5379" width="47.85546875" style="379" customWidth="1"/>
    <col min="5380" max="5380" width="5" style="379" customWidth="1"/>
    <col min="5381" max="5381" width="7.5703125" style="379" customWidth="1"/>
    <col min="5382" max="5382" width="11" style="379" customWidth="1"/>
    <col min="5383" max="5383" width="14.42578125" style="379" customWidth="1"/>
    <col min="5384" max="5384" width="11.85546875" style="379" customWidth="1"/>
    <col min="5385" max="5385" width="11" style="379" customWidth="1"/>
    <col min="5386" max="5386" width="7.85546875" style="379" customWidth="1"/>
    <col min="5387" max="5632" width="9.140625" style="379"/>
    <col min="5633" max="5633" width="5.85546875" style="379" customWidth="1"/>
    <col min="5634" max="5634" width="4.140625" style="379" customWidth="1"/>
    <col min="5635" max="5635" width="47.85546875" style="379" customWidth="1"/>
    <col min="5636" max="5636" width="5" style="379" customWidth="1"/>
    <col min="5637" max="5637" width="7.5703125" style="379" customWidth="1"/>
    <col min="5638" max="5638" width="11" style="379" customWidth="1"/>
    <col min="5639" max="5639" width="14.42578125" style="379" customWidth="1"/>
    <col min="5640" max="5640" width="11.85546875" style="379" customWidth="1"/>
    <col min="5641" max="5641" width="11" style="379" customWidth="1"/>
    <col min="5642" max="5642" width="7.85546875" style="379" customWidth="1"/>
    <col min="5643" max="5888" width="9.140625" style="379"/>
    <col min="5889" max="5889" width="5.85546875" style="379" customWidth="1"/>
    <col min="5890" max="5890" width="4.140625" style="379" customWidth="1"/>
    <col min="5891" max="5891" width="47.85546875" style="379" customWidth="1"/>
    <col min="5892" max="5892" width="5" style="379" customWidth="1"/>
    <col min="5893" max="5893" width="7.5703125" style="379" customWidth="1"/>
    <col min="5894" max="5894" width="11" style="379" customWidth="1"/>
    <col min="5895" max="5895" width="14.42578125" style="379" customWidth="1"/>
    <col min="5896" max="5896" width="11.85546875" style="379" customWidth="1"/>
    <col min="5897" max="5897" width="11" style="379" customWidth="1"/>
    <col min="5898" max="5898" width="7.85546875" style="379" customWidth="1"/>
    <col min="5899" max="6144" width="9.140625" style="379"/>
    <col min="6145" max="6145" width="5.85546875" style="379" customWidth="1"/>
    <col min="6146" max="6146" width="4.140625" style="379" customWidth="1"/>
    <col min="6147" max="6147" width="47.85546875" style="379" customWidth="1"/>
    <col min="6148" max="6148" width="5" style="379" customWidth="1"/>
    <col min="6149" max="6149" width="7.5703125" style="379" customWidth="1"/>
    <col min="6150" max="6150" width="11" style="379" customWidth="1"/>
    <col min="6151" max="6151" width="14.42578125" style="379" customWidth="1"/>
    <col min="6152" max="6152" width="11.85546875" style="379" customWidth="1"/>
    <col min="6153" max="6153" width="11" style="379" customWidth="1"/>
    <col min="6154" max="6154" width="7.85546875" style="379" customWidth="1"/>
    <col min="6155" max="6400" width="9.140625" style="379"/>
    <col min="6401" max="6401" width="5.85546875" style="379" customWidth="1"/>
    <col min="6402" max="6402" width="4.140625" style="379" customWidth="1"/>
    <col min="6403" max="6403" width="47.85546875" style="379" customWidth="1"/>
    <col min="6404" max="6404" width="5" style="379" customWidth="1"/>
    <col min="6405" max="6405" width="7.5703125" style="379" customWidth="1"/>
    <col min="6406" max="6406" width="11" style="379" customWidth="1"/>
    <col min="6407" max="6407" width="14.42578125" style="379" customWidth="1"/>
    <col min="6408" max="6408" width="11.85546875" style="379" customWidth="1"/>
    <col min="6409" max="6409" width="11" style="379" customWidth="1"/>
    <col min="6410" max="6410" width="7.85546875" style="379" customWidth="1"/>
    <col min="6411" max="6656" width="9.140625" style="379"/>
    <col min="6657" max="6657" width="5.85546875" style="379" customWidth="1"/>
    <col min="6658" max="6658" width="4.140625" style="379" customWidth="1"/>
    <col min="6659" max="6659" width="47.85546875" style="379" customWidth="1"/>
    <col min="6660" max="6660" width="5" style="379" customWidth="1"/>
    <col min="6661" max="6661" width="7.5703125" style="379" customWidth="1"/>
    <col min="6662" max="6662" width="11" style="379" customWidth="1"/>
    <col min="6663" max="6663" width="14.42578125" style="379" customWidth="1"/>
    <col min="6664" max="6664" width="11.85546875" style="379" customWidth="1"/>
    <col min="6665" max="6665" width="11" style="379" customWidth="1"/>
    <col min="6666" max="6666" width="7.85546875" style="379" customWidth="1"/>
    <col min="6667" max="6912" width="9.140625" style="379"/>
    <col min="6913" max="6913" width="5.85546875" style="379" customWidth="1"/>
    <col min="6914" max="6914" width="4.140625" style="379" customWidth="1"/>
    <col min="6915" max="6915" width="47.85546875" style="379" customWidth="1"/>
    <col min="6916" max="6916" width="5" style="379" customWidth="1"/>
    <col min="6917" max="6917" width="7.5703125" style="379" customWidth="1"/>
    <col min="6918" max="6918" width="11" style="379" customWidth="1"/>
    <col min="6919" max="6919" width="14.42578125" style="379" customWidth="1"/>
    <col min="6920" max="6920" width="11.85546875" style="379" customWidth="1"/>
    <col min="6921" max="6921" width="11" style="379" customWidth="1"/>
    <col min="6922" max="6922" width="7.85546875" style="379" customWidth="1"/>
    <col min="6923" max="7168" width="9.140625" style="379"/>
    <col min="7169" max="7169" width="5.85546875" style="379" customWidth="1"/>
    <col min="7170" max="7170" width="4.140625" style="379" customWidth="1"/>
    <col min="7171" max="7171" width="47.85546875" style="379" customWidth="1"/>
    <col min="7172" max="7172" width="5" style="379" customWidth="1"/>
    <col min="7173" max="7173" width="7.5703125" style="379" customWidth="1"/>
    <col min="7174" max="7174" width="11" style="379" customWidth="1"/>
    <col min="7175" max="7175" width="14.42578125" style="379" customWidth="1"/>
    <col min="7176" max="7176" width="11.85546875" style="379" customWidth="1"/>
    <col min="7177" max="7177" width="11" style="379" customWidth="1"/>
    <col min="7178" max="7178" width="7.85546875" style="379" customWidth="1"/>
    <col min="7179" max="7424" width="9.140625" style="379"/>
    <col min="7425" max="7425" width="5.85546875" style="379" customWidth="1"/>
    <col min="7426" max="7426" width="4.140625" style="379" customWidth="1"/>
    <col min="7427" max="7427" width="47.85546875" style="379" customWidth="1"/>
    <col min="7428" max="7428" width="5" style="379" customWidth="1"/>
    <col min="7429" max="7429" width="7.5703125" style="379" customWidth="1"/>
    <col min="7430" max="7430" width="11" style="379" customWidth="1"/>
    <col min="7431" max="7431" width="14.42578125" style="379" customWidth="1"/>
    <col min="7432" max="7432" width="11.85546875" style="379" customWidth="1"/>
    <col min="7433" max="7433" width="11" style="379" customWidth="1"/>
    <col min="7434" max="7434" width="7.85546875" style="379" customWidth="1"/>
    <col min="7435" max="7680" width="9.140625" style="379"/>
    <col min="7681" max="7681" width="5.85546875" style="379" customWidth="1"/>
    <col min="7682" max="7682" width="4.140625" style="379" customWidth="1"/>
    <col min="7683" max="7683" width="47.85546875" style="379" customWidth="1"/>
    <col min="7684" max="7684" width="5" style="379" customWidth="1"/>
    <col min="7685" max="7685" width="7.5703125" style="379" customWidth="1"/>
    <col min="7686" max="7686" width="11" style="379" customWidth="1"/>
    <col min="7687" max="7687" width="14.42578125" style="379" customWidth="1"/>
    <col min="7688" max="7688" width="11.85546875" style="379" customWidth="1"/>
    <col min="7689" max="7689" width="11" style="379" customWidth="1"/>
    <col min="7690" max="7690" width="7.85546875" style="379" customWidth="1"/>
    <col min="7691" max="7936" width="9.140625" style="379"/>
    <col min="7937" max="7937" width="5.85546875" style="379" customWidth="1"/>
    <col min="7938" max="7938" width="4.140625" style="379" customWidth="1"/>
    <col min="7939" max="7939" width="47.85546875" style="379" customWidth="1"/>
    <col min="7940" max="7940" width="5" style="379" customWidth="1"/>
    <col min="7941" max="7941" width="7.5703125" style="379" customWidth="1"/>
    <col min="7942" max="7942" width="11" style="379" customWidth="1"/>
    <col min="7943" max="7943" width="14.42578125" style="379" customWidth="1"/>
    <col min="7944" max="7944" width="11.85546875" style="379" customWidth="1"/>
    <col min="7945" max="7945" width="11" style="379" customWidth="1"/>
    <col min="7946" max="7946" width="7.85546875" style="379" customWidth="1"/>
    <col min="7947" max="8192" width="9.140625" style="379"/>
    <col min="8193" max="8193" width="5.85546875" style="379" customWidth="1"/>
    <col min="8194" max="8194" width="4.140625" style="379" customWidth="1"/>
    <col min="8195" max="8195" width="47.85546875" style="379" customWidth="1"/>
    <col min="8196" max="8196" width="5" style="379" customWidth="1"/>
    <col min="8197" max="8197" width="7.5703125" style="379" customWidth="1"/>
    <col min="8198" max="8198" width="11" style="379" customWidth="1"/>
    <col min="8199" max="8199" width="14.42578125" style="379" customWidth="1"/>
    <col min="8200" max="8200" width="11.85546875" style="379" customWidth="1"/>
    <col min="8201" max="8201" width="11" style="379" customWidth="1"/>
    <col min="8202" max="8202" width="7.85546875" style="379" customWidth="1"/>
    <col min="8203" max="8448" width="9.140625" style="379"/>
    <col min="8449" max="8449" width="5.85546875" style="379" customWidth="1"/>
    <col min="8450" max="8450" width="4.140625" style="379" customWidth="1"/>
    <col min="8451" max="8451" width="47.85546875" style="379" customWidth="1"/>
    <col min="8452" max="8452" width="5" style="379" customWidth="1"/>
    <col min="8453" max="8453" width="7.5703125" style="379" customWidth="1"/>
    <col min="8454" max="8454" width="11" style="379" customWidth="1"/>
    <col min="8455" max="8455" width="14.42578125" style="379" customWidth="1"/>
    <col min="8456" max="8456" width="11.85546875" style="379" customWidth="1"/>
    <col min="8457" max="8457" width="11" style="379" customWidth="1"/>
    <col min="8458" max="8458" width="7.85546875" style="379" customWidth="1"/>
    <col min="8459" max="8704" width="9.140625" style="379"/>
    <col min="8705" max="8705" width="5.85546875" style="379" customWidth="1"/>
    <col min="8706" max="8706" width="4.140625" style="379" customWidth="1"/>
    <col min="8707" max="8707" width="47.85546875" style="379" customWidth="1"/>
    <col min="8708" max="8708" width="5" style="379" customWidth="1"/>
    <col min="8709" max="8709" width="7.5703125" style="379" customWidth="1"/>
    <col min="8710" max="8710" width="11" style="379" customWidth="1"/>
    <col min="8711" max="8711" width="14.42578125" style="379" customWidth="1"/>
    <col min="8712" max="8712" width="11.85546875" style="379" customWidth="1"/>
    <col min="8713" max="8713" width="11" style="379" customWidth="1"/>
    <col min="8714" max="8714" width="7.85546875" style="379" customWidth="1"/>
    <col min="8715" max="8960" width="9.140625" style="379"/>
    <col min="8961" max="8961" width="5.85546875" style="379" customWidth="1"/>
    <col min="8962" max="8962" width="4.140625" style="379" customWidth="1"/>
    <col min="8963" max="8963" width="47.85546875" style="379" customWidth="1"/>
    <col min="8964" max="8964" width="5" style="379" customWidth="1"/>
    <col min="8965" max="8965" width="7.5703125" style="379" customWidth="1"/>
    <col min="8966" max="8966" width="11" style="379" customWidth="1"/>
    <col min="8967" max="8967" width="14.42578125" style="379" customWidth="1"/>
    <col min="8968" max="8968" width="11.85546875" style="379" customWidth="1"/>
    <col min="8969" max="8969" width="11" style="379" customWidth="1"/>
    <col min="8970" max="8970" width="7.85546875" style="379" customWidth="1"/>
    <col min="8971" max="9216" width="9.140625" style="379"/>
    <col min="9217" max="9217" width="5.85546875" style="379" customWidth="1"/>
    <col min="9218" max="9218" width="4.140625" style="379" customWidth="1"/>
    <col min="9219" max="9219" width="47.85546875" style="379" customWidth="1"/>
    <col min="9220" max="9220" width="5" style="379" customWidth="1"/>
    <col min="9221" max="9221" width="7.5703125" style="379" customWidth="1"/>
    <col min="9222" max="9222" width="11" style="379" customWidth="1"/>
    <col min="9223" max="9223" width="14.42578125" style="379" customWidth="1"/>
    <col min="9224" max="9224" width="11.85546875" style="379" customWidth="1"/>
    <col min="9225" max="9225" width="11" style="379" customWidth="1"/>
    <col min="9226" max="9226" width="7.85546875" style="379" customWidth="1"/>
    <col min="9227" max="9472" width="9.140625" style="379"/>
    <col min="9473" max="9473" width="5.85546875" style="379" customWidth="1"/>
    <col min="9474" max="9474" width="4.140625" style="379" customWidth="1"/>
    <col min="9475" max="9475" width="47.85546875" style="379" customWidth="1"/>
    <col min="9476" max="9476" width="5" style="379" customWidth="1"/>
    <col min="9477" max="9477" width="7.5703125" style="379" customWidth="1"/>
    <col min="9478" max="9478" width="11" style="379" customWidth="1"/>
    <col min="9479" max="9479" width="14.42578125" style="379" customWidth="1"/>
    <col min="9480" max="9480" width="11.85546875" style="379" customWidth="1"/>
    <col min="9481" max="9481" width="11" style="379" customWidth="1"/>
    <col min="9482" max="9482" width="7.85546875" style="379" customWidth="1"/>
    <col min="9483" max="9728" width="9.140625" style="379"/>
    <col min="9729" max="9729" width="5.85546875" style="379" customWidth="1"/>
    <col min="9730" max="9730" width="4.140625" style="379" customWidth="1"/>
    <col min="9731" max="9731" width="47.85546875" style="379" customWidth="1"/>
    <col min="9732" max="9732" width="5" style="379" customWidth="1"/>
    <col min="9733" max="9733" width="7.5703125" style="379" customWidth="1"/>
    <col min="9734" max="9734" width="11" style="379" customWidth="1"/>
    <col min="9735" max="9735" width="14.42578125" style="379" customWidth="1"/>
    <col min="9736" max="9736" width="11.85546875" style="379" customWidth="1"/>
    <col min="9737" max="9737" width="11" style="379" customWidth="1"/>
    <col min="9738" max="9738" width="7.85546875" style="379" customWidth="1"/>
    <col min="9739" max="9984" width="9.140625" style="379"/>
    <col min="9985" max="9985" width="5.85546875" style="379" customWidth="1"/>
    <col min="9986" max="9986" width="4.140625" style="379" customWidth="1"/>
    <col min="9987" max="9987" width="47.85546875" style="379" customWidth="1"/>
    <col min="9988" max="9988" width="5" style="379" customWidth="1"/>
    <col min="9989" max="9989" width="7.5703125" style="379" customWidth="1"/>
    <col min="9990" max="9990" width="11" style="379" customWidth="1"/>
    <col min="9991" max="9991" width="14.42578125" style="379" customWidth="1"/>
    <col min="9992" max="9992" width="11.85546875" style="379" customWidth="1"/>
    <col min="9993" max="9993" width="11" style="379" customWidth="1"/>
    <col min="9994" max="9994" width="7.85546875" style="379" customWidth="1"/>
    <col min="9995" max="10240" width="9.140625" style="379"/>
    <col min="10241" max="10241" width="5.85546875" style="379" customWidth="1"/>
    <col min="10242" max="10242" width="4.140625" style="379" customWidth="1"/>
    <col min="10243" max="10243" width="47.85546875" style="379" customWidth="1"/>
    <col min="10244" max="10244" width="5" style="379" customWidth="1"/>
    <col min="10245" max="10245" width="7.5703125" style="379" customWidth="1"/>
    <col min="10246" max="10246" width="11" style="379" customWidth="1"/>
    <col min="10247" max="10247" width="14.42578125" style="379" customWidth="1"/>
    <col min="10248" max="10248" width="11.85546875" style="379" customWidth="1"/>
    <col min="10249" max="10249" width="11" style="379" customWidth="1"/>
    <col min="10250" max="10250" width="7.85546875" style="379" customWidth="1"/>
    <col min="10251" max="10496" width="9.140625" style="379"/>
    <col min="10497" max="10497" width="5.85546875" style="379" customWidth="1"/>
    <col min="10498" max="10498" width="4.140625" style="379" customWidth="1"/>
    <col min="10499" max="10499" width="47.85546875" style="379" customWidth="1"/>
    <col min="10500" max="10500" width="5" style="379" customWidth="1"/>
    <col min="10501" max="10501" width="7.5703125" style="379" customWidth="1"/>
    <col min="10502" max="10502" width="11" style="379" customWidth="1"/>
    <col min="10503" max="10503" width="14.42578125" style="379" customWidth="1"/>
    <col min="10504" max="10504" width="11.85546875" style="379" customWidth="1"/>
    <col min="10505" max="10505" width="11" style="379" customWidth="1"/>
    <col min="10506" max="10506" width="7.85546875" style="379" customWidth="1"/>
    <col min="10507" max="10752" width="9.140625" style="379"/>
    <col min="10753" max="10753" width="5.85546875" style="379" customWidth="1"/>
    <col min="10754" max="10754" width="4.140625" style="379" customWidth="1"/>
    <col min="10755" max="10755" width="47.85546875" style="379" customWidth="1"/>
    <col min="10756" max="10756" width="5" style="379" customWidth="1"/>
    <col min="10757" max="10757" width="7.5703125" style="379" customWidth="1"/>
    <col min="10758" max="10758" width="11" style="379" customWidth="1"/>
    <col min="10759" max="10759" width="14.42578125" style="379" customWidth="1"/>
    <col min="10760" max="10760" width="11.85546875" style="379" customWidth="1"/>
    <col min="10761" max="10761" width="11" style="379" customWidth="1"/>
    <col min="10762" max="10762" width="7.85546875" style="379" customWidth="1"/>
    <col min="10763" max="11008" width="9.140625" style="379"/>
    <col min="11009" max="11009" width="5.85546875" style="379" customWidth="1"/>
    <col min="11010" max="11010" width="4.140625" style="379" customWidth="1"/>
    <col min="11011" max="11011" width="47.85546875" style="379" customWidth="1"/>
    <col min="11012" max="11012" width="5" style="379" customWidth="1"/>
    <col min="11013" max="11013" width="7.5703125" style="379" customWidth="1"/>
    <col min="11014" max="11014" width="11" style="379" customWidth="1"/>
    <col min="11015" max="11015" width="14.42578125" style="379" customWidth="1"/>
    <col min="11016" max="11016" width="11.85546875" style="379" customWidth="1"/>
    <col min="11017" max="11017" width="11" style="379" customWidth="1"/>
    <col min="11018" max="11018" width="7.85546875" style="379" customWidth="1"/>
    <col min="11019" max="11264" width="9.140625" style="379"/>
    <col min="11265" max="11265" width="5.85546875" style="379" customWidth="1"/>
    <col min="11266" max="11266" width="4.140625" style="379" customWidth="1"/>
    <col min="11267" max="11267" width="47.85546875" style="379" customWidth="1"/>
    <col min="11268" max="11268" width="5" style="379" customWidth="1"/>
    <col min="11269" max="11269" width="7.5703125" style="379" customWidth="1"/>
    <col min="11270" max="11270" width="11" style="379" customWidth="1"/>
    <col min="11271" max="11271" width="14.42578125" style="379" customWidth="1"/>
    <col min="11272" max="11272" width="11.85546875" style="379" customWidth="1"/>
    <col min="11273" max="11273" width="11" style="379" customWidth="1"/>
    <col min="11274" max="11274" width="7.85546875" style="379" customWidth="1"/>
    <col min="11275" max="11520" width="9.140625" style="379"/>
    <col min="11521" max="11521" width="5.85546875" style="379" customWidth="1"/>
    <col min="11522" max="11522" width="4.140625" style="379" customWidth="1"/>
    <col min="11523" max="11523" width="47.85546875" style="379" customWidth="1"/>
    <col min="11524" max="11524" width="5" style="379" customWidth="1"/>
    <col min="11525" max="11525" width="7.5703125" style="379" customWidth="1"/>
    <col min="11526" max="11526" width="11" style="379" customWidth="1"/>
    <col min="11527" max="11527" width="14.42578125" style="379" customWidth="1"/>
    <col min="11528" max="11528" width="11.85546875" style="379" customWidth="1"/>
    <col min="11529" max="11529" width="11" style="379" customWidth="1"/>
    <col min="11530" max="11530" width="7.85546875" style="379" customWidth="1"/>
    <col min="11531" max="11776" width="9.140625" style="379"/>
    <col min="11777" max="11777" width="5.85546875" style="379" customWidth="1"/>
    <col min="11778" max="11778" width="4.140625" style="379" customWidth="1"/>
    <col min="11779" max="11779" width="47.85546875" style="379" customWidth="1"/>
    <col min="11780" max="11780" width="5" style="379" customWidth="1"/>
    <col min="11781" max="11781" width="7.5703125" style="379" customWidth="1"/>
    <col min="11782" max="11782" width="11" style="379" customWidth="1"/>
    <col min="11783" max="11783" width="14.42578125" style="379" customWidth="1"/>
    <col min="11784" max="11784" width="11.85546875" style="379" customWidth="1"/>
    <col min="11785" max="11785" width="11" style="379" customWidth="1"/>
    <col min="11786" max="11786" width="7.85546875" style="379" customWidth="1"/>
    <col min="11787" max="12032" width="9.140625" style="379"/>
    <col min="12033" max="12033" width="5.85546875" style="379" customWidth="1"/>
    <col min="12034" max="12034" width="4.140625" style="379" customWidth="1"/>
    <col min="12035" max="12035" width="47.85546875" style="379" customWidth="1"/>
    <col min="12036" max="12036" width="5" style="379" customWidth="1"/>
    <col min="12037" max="12037" width="7.5703125" style="379" customWidth="1"/>
    <col min="12038" max="12038" width="11" style="379" customWidth="1"/>
    <col min="12039" max="12039" width="14.42578125" style="379" customWidth="1"/>
    <col min="12040" max="12040" width="11.85546875" style="379" customWidth="1"/>
    <col min="12041" max="12041" width="11" style="379" customWidth="1"/>
    <col min="12042" max="12042" width="7.85546875" style="379" customWidth="1"/>
    <col min="12043" max="12288" width="9.140625" style="379"/>
    <col min="12289" max="12289" width="5.85546875" style="379" customWidth="1"/>
    <col min="12290" max="12290" width="4.140625" style="379" customWidth="1"/>
    <col min="12291" max="12291" width="47.85546875" style="379" customWidth="1"/>
    <col min="12292" max="12292" width="5" style="379" customWidth="1"/>
    <col min="12293" max="12293" width="7.5703125" style="379" customWidth="1"/>
    <col min="12294" max="12294" width="11" style="379" customWidth="1"/>
    <col min="12295" max="12295" width="14.42578125" style="379" customWidth="1"/>
    <col min="12296" max="12296" width="11.85546875" style="379" customWidth="1"/>
    <col min="12297" max="12297" width="11" style="379" customWidth="1"/>
    <col min="12298" max="12298" width="7.85546875" style="379" customWidth="1"/>
    <col min="12299" max="12544" width="9.140625" style="379"/>
    <col min="12545" max="12545" width="5.85546875" style="379" customWidth="1"/>
    <col min="12546" max="12546" width="4.140625" style="379" customWidth="1"/>
    <col min="12547" max="12547" width="47.85546875" style="379" customWidth="1"/>
    <col min="12548" max="12548" width="5" style="379" customWidth="1"/>
    <col min="12549" max="12549" width="7.5703125" style="379" customWidth="1"/>
    <col min="12550" max="12550" width="11" style="379" customWidth="1"/>
    <col min="12551" max="12551" width="14.42578125" style="379" customWidth="1"/>
    <col min="12552" max="12552" width="11.85546875" style="379" customWidth="1"/>
    <col min="12553" max="12553" width="11" style="379" customWidth="1"/>
    <col min="12554" max="12554" width="7.85546875" style="379" customWidth="1"/>
    <col min="12555" max="12800" width="9.140625" style="379"/>
    <col min="12801" max="12801" width="5.85546875" style="379" customWidth="1"/>
    <col min="12802" max="12802" width="4.140625" style="379" customWidth="1"/>
    <col min="12803" max="12803" width="47.85546875" style="379" customWidth="1"/>
    <col min="12804" max="12804" width="5" style="379" customWidth="1"/>
    <col min="12805" max="12805" width="7.5703125" style="379" customWidth="1"/>
    <col min="12806" max="12806" width="11" style="379" customWidth="1"/>
    <col min="12807" max="12807" width="14.42578125" style="379" customWidth="1"/>
    <col min="12808" max="12808" width="11.85546875" style="379" customWidth="1"/>
    <col min="12809" max="12809" width="11" style="379" customWidth="1"/>
    <col min="12810" max="12810" width="7.85546875" style="379" customWidth="1"/>
    <col min="12811" max="13056" width="9.140625" style="379"/>
    <col min="13057" max="13057" width="5.85546875" style="379" customWidth="1"/>
    <col min="13058" max="13058" width="4.140625" style="379" customWidth="1"/>
    <col min="13059" max="13059" width="47.85546875" style="379" customWidth="1"/>
    <col min="13060" max="13060" width="5" style="379" customWidth="1"/>
    <col min="13061" max="13061" width="7.5703125" style="379" customWidth="1"/>
    <col min="13062" max="13062" width="11" style="379" customWidth="1"/>
    <col min="13063" max="13063" width="14.42578125" style="379" customWidth="1"/>
    <col min="13064" max="13064" width="11.85546875" style="379" customWidth="1"/>
    <col min="13065" max="13065" width="11" style="379" customWidth="1"/>
    <col min="13066" max="13066" width="7.85546875" style="379" customWidth="1"/>
    <col min="13067" max="13312" width="9.140625" style="379"/>
    <col min="13313" max="13313" width="5.85546875" style="379" customWidth="1"/>
    <col min="13314" max="13314" width="4.140625" style="379" customWidth="1"/>
    <col min="13315" max="13315" width="47.85546875" style="379" customWidth="1"/>
    <col min="13316" max="13316" width="5" style="379" customWidth="1"/>
    <col min="13317" max="13317" width="7.5703125" style="379" customWidth="1"/>
    <col min="13318" max="13318" width="11" style="379" customWidth="1"/>
    <col min="13319" max="13319" width="14.42578125" style="379" customWidth="1"/>
    <col min="13320" max="13320" width="11.85546875" style="379" customWidth="1"/>
    <col min="13321" max="13321" width="11" style="379" customWidth="1"/>
    <col min="13322" max="13322" width="7.85546875" style="379" customWidth="1"/>
    <col min="13323" max="13568" width="9.140625" style="379"/>
    <col min="13569" max="13569" width="5.85546875" style="379" customWidth="1"/>
    <col min="13570" max="13570" width="4.140625" style="379" customWidth="1"/>
    <col min="13571" max="13571" width="47.85546875" style="379" customWidth="1"/>
    <col min="13572" max="13572" width="5" style="379" customWidth="1"/>
    <col min="13573" max="13573" width="7.5703125" style="379" customWidth="1"/>
    <col min="13574" max="13574" width="11" style="379" customWidth="1"/>
    <col min="13575" max="13575" width="14.42578125" style="379" customWidth="1"/>
    <col min="13576" max="13576" width="11.85546875" style="379" customWidth="1"/>
    <col min="13577" max="13577" width="11" style="379" customWidth="1"/>
    <col min="13578" max="13578" width="7.85546875" style="379" customWidth="1"/>
    <col min="13579" max="13824" width="9.140625" style="379"/>
    <col min="13825" max="13825" width="5.85546875" style="379" customWidth="1"/>
    <col min="13826" max="13826" width="4.140625" style="379" customWidth="1"/>
    <col min="13827" max="13827" width="47.85546875" style="379" customWidth="1"/>
    <col min="13828" max="13828" width="5" style="379" customWidth="1"/>
    <col min="13829" max="13829" width="7.5703125" style="379" customWidth="1"/>
    <col min="13830" max="13830" width="11" style="379" customWidth="1"/>
    <col min="13831" max="13831" width="14.42578125" style="379" customWidth="1"/>
    <col min="13832" max="13832" width="11.85546875" style="379" customWidth="1"/>
    <col min="13833" max="13833" width="11" style="379" customWidth="1"/>
    <col min="13834" max="13834" width="7.85546875" style="379" customWidth="1"/>
    <col min="13835" max="14080" width="9.140625" style="379"/>
    <col min="14081" max="14081" width="5.85546875" style="379" customWidth="1"/>
    <col min="14082" max="14082" width="4.140625" style="379" customWidth="1"/>
    <col min="14083" max="14083" width="47.85546875" style="379" customWidth="1"/>
    <col min="14084" max="14084" width="5" style="379" customWidth="1"/>
    <col min="14085" max="14085" width="7.5703125" style="379" customWidth="1"/>
    <col min="14086" max="14086" width="11" style="379" customWidth="1"/>
    <col min="14087" max="14087" width="14.42578125" style="379" customWidth="1"/>
    <col min="14088" max="14088" width="11.85546875" style="379" customWidth="1"/>
    <col min="14089" max="14089" width="11" style="379" customWidth="1"/>
    <col min="14090" max="14090" width="7.85546875" style="379" customWidth="1"/>
    <col min="14091" max="14336" width="9.140625" style="379"/>
    <col min="14337" max="14337" width="5.85546875" style="379" customWidth="1"/>
    <col min="14338" max="14338" width="4.140625" style="379" customWidth="1"/>
    <col min="14339" max="14339" width="47.85546875" style="379" customWidth="1"/>
    <col min="14340" max="14340" width="5" style="379" customWidth="1"/>
    <col min="14341" max="14341" width="7.5703125" style="379" customWidth="1"/>
    <col min="14342" max="14342" width="11" style="379" customWidth="1"/>
    <col min="14343" max="14343" width="14.42578125" style="379" customWidth="1"/>
    <col min="14344" max="14344" width="11.85546875" style="379" customWidth="1"/>
    <col min="14345" max="14345" width="11" style="379" customWidth="1"/>
    <col min="14346" max="14346" width="7.85546875" style="379" customWidth="1"/>
    <col min="14347" max="14592" width="9.140625" style="379"/>
    <col min="14593" max="14593" width="5.85546875" style="379" customWidth="1"/>
    <col min="14594" max="14594" width="4.140625" style="379" customWidth="1"/>
    <col min="14595" max="14595" width="47.85546875" style="379" customWidth="1"/>
    <col min="14596" max="14596" width="5" style="379" customWidth="1"/>
    <col min="14597" max="14597" width="7.5703125" style="379" customWidth="1"/>
    <col min="14598" max="14598" width="11" style="379" customWidth="1"/>
    <col min="14599" max="14599" width="14.42578125" style="379" customWidth="1"/>
    <col min="14600" max="14600" width="11.85546875" style="379" customWidth="1"/>
    <col min="14601" max="14601" width="11" style="379" customWidth="1"/>
    <col min="14602" max="14602" width="7.85546875" style="379" customWidth="1"/>
    <col min="14603" max="14848" width="9.140625" style="379"/>
    <col min="14849" max="14849" width="5.85546875" style="379" customWidth="1"/>
    <col min="14850" max="14850" width="4.140625" style="379" customWidth="1"/>
    <col min="14851" max="14851" width="47.85546875" style="379" customWidth="1"/>
    <col min="14852" max="14852" width="5" style="379" customWidth="1"/>
    <col min="14853" max="14853" width="7.5703125" style="379" customWidth="1"/>
    <col min="14854" max="14854" width="11" style="379" customWidth="1"/>
    <col min="14855" max="14855" width="14.42578125" style="379" customWidth="1"/>
    <col min="14856" max="14856" width="11.85546875" style="379" customWidth="1"/>
    <col min="14857" max="14857" width="11" style="379" customWidth="1"/>
    <col min="14858" max="14858" width="7.85546875" style="379" customWidth="1"/>
    <col min="14859" max="15104" width="9.140625" style="379"/>
    <col min="15105" max="15105" width="5.85546875" style="379" customWidth="1"/>
    <col min="15106" max="15106" width="4.140625" style="379" customWidth="1"/>
    <col min="15107" max="15107" width="47.85546875" style="379" customWidth="1"/>
    <col min="15108" max="15108" width="5" style="379" customWidth="1"/>
    <col min="15109" max="15109" width="7.5703125" style="379" customWidth="1"/>
    <col min="15110" max="15110" width="11" style="379" customWidth="1"/>
    <col min="15111" max="15111" width="14.42578125" style="379" customWidth="1"/>
    <col min="15112" max="15112" width="11.85546875" style="379" customWidth="1"/>
    <col min="15113" max="15113" width="11" style="379" customWidth="1"/>
    <col min="15114" max="15114" width="7.85546875" style="379" customWidth="1"/>
    <col min="15115" max="15360" width="9.140625" style="379"/>
    <col min="15361" max="15361" width="5.85546875" style="379" customWidth="1"/>
    <col min="15362" max="15362" width="4.140625" style="379" customWidth="1"/>
    <col min="15363" max="15363" width="47.85546875" style="379" customWidth="1"/>
    <col min="15364" max="15364" width="5" style="379" customWidth="1"/>
    <col min="15365" max="15365" width="7.5703125" style="379" customWidth="1"/>
    <col min="15366" max="15366" width="11" style="379" customWidth="1"/>
    <col min="15367" max="15367" width="14.42578125" style="379" customWidth="1"/>
    <col min="15368" max="15368" width="11.85546875" style="379" customWidth="1"/>
    <col min="15369" max="15369" width="11" style="379" customWidth="1"/>
    <col min="15370" max="15370" width="7.85546875" style="379" customWidth="1"/>
    <col min="15371" max="15616" width="9.140625" style="379"/>
    <col min="15617" max="15617" width="5.85546875" style="379" customWidth="1"/>
    <col min="15618" max="15618" width="4.140625" style="379" customWidth="1"/>
    <col min="15619" max="15619" width="47.85546875" style="379" customWidth="1"/>
    <col min="15620" max="15620" width="5" style="379" customWidth="1"/>
    <col min="15621" max="15621" width="7.5703125" style="379" customWidth="1"/>
    <col min="15622" max="15622" width="11" style="379" customWidth="1"/>
    <col min="15623" max="15623" width="14.42578125" style="379" customWidth="1"/>
    <col min="15624" max="15624" width="11.85546875" style="379" customWidth="1"/>
    <col min="15625" max="15625" width="11" style="379" customWidth="1"/>
    <col min="15626" max="15626" width="7.85546875" style="379" customWidth="1"/>
    <col min="15627" max="15872" width="9.140625" style="379"/>
    <col min="15873" max="15873" width="5.85546875" style="379" customWidth="1"/>
    <col min="15874" max="15874" width="4.140625" style="379" customWidth="1"/>
    <col min="15875" max="15875" width="47.85546875" style="379" customWidth="1"/>
    <col min="15876" max="15876" width="5" style="379" customWidth="1"/>
    <col min="15877" max="15877" width="7.5703125" style="379" customWidth="1"/>
    <col min="15878" max="15878" width="11" style="379" customWidth="1"/>
    <col min="15879" max="15879" width="14.42578125" style="379" customWidth="1"/>
    <col min="15880" max="15880" width="11.85546875" style="379" customWidth="1"/>
    <col min="15881" max="15881" width="11" style="379" customWidth="1"/>
    <col min="15882" max="15882" width="7.85546875" style="379" customWidth="1"/>
    <col min="15883" max="16128" width="9.140625" style="379"/>
    <col min="16129" max="16129" width="5.85546875" style="379" customWidth="1"/>
    <col min="16130" max="16130" width="4.140625" style="379" customWidth="1"/>
    <col min="16131" max="16131" width="47.85546875" style="379" customWidth="1"/>
    <col min="16132" max="16132" width="5" style="379" customWidth="1"/>
    <col min="16133" max="16133" width="7.5703125" style="379" customWidth="1"/>
    <col min="16134" max="16134" width="11" style="379" customWidth="1"/>
    <col min="16135" max="16135" width="14.42578125" style="379" customWidth="1"/>
    <col min="16136" max="16136" width="11.85546875" style="379" customWidth="1"/>
    <col min="16137" max="16137" width="11" style="379" customWidth="1"/>
    <col min="16138" max="16138" width="7.85546875" style="379" customWidth="1"/>
    <col min="16139" max="16384" width="9.140625" style="379"/>
  </cols>
  <sheetData>
    <row r="1" spans="1:10" s="373" customFormat="1">
      <c r="A1" s="371" t="s">
        <v>428</v>
      </c>
      <c r="B1" s="371"/>
      <c r="C1" s="154" t="s">
        <v>429</v>
      </c>
      <c r="D1" s="372" t="s">
        <v>430</v>
      </c>
      <c r="E1" s="372" t="s">
        <v>431</v>
      </c>
      <c r="F1" s="34" t="s">
        <v>432</v>
      </c>
      <c r="G1" s="372" t="s">
        <v>433</v>
      </c>
    </row>
    <row r="2" spans="1:10">
      <c r="H2" s="378"/>
      <c r="I2" s="379"/>
      <c r="J2" s="379"/>
    </row>
    <row r="3" spans="1:10" ht="15">
      <c r="A3" s="380" t="s">
        <v>422</v>
      </c>
      <c r="B3" s="380"/>
      <c r="C3" s="156" t="s">
        <v>423</v>
      </c>
      <c r="D3" s="381"/>
      <c r="E3" s="381"/>
      <c r="F3" s="35"/>
      <c r="G3" s="381"/>
      <c r="H3" s="378"/>
      <c r="I3" s="379"/>
      <c r="J3" s="379"/>
    </row>
    <row r="4" spans="1:10">
      <c r="G4" s="376"/>
      <c r="H4" s="378"/>
      <c r="I4" s="379"/>
      <c r="J4" s="379"/>
    </row>
    <row r="5" spans="1:10" s="388" customFormat="1" ht="45">
      <c r="A5" s="383"/>
      <c r="B5" s="383"/>
      <c r="C5" s="384" t="s">
        <v>434</v>
      </c>
      <c r="D5" s="385"/>
      <c r="E5" s="385"/>
      <c r="F5" s="36"/>
      <c r="G5" s="386"/>
      <c r="H5" s="387"/>
    </row>
    <row r="6" spans="1:10" s="388" customFormat="1" ht="11.25">
      <c r="A6" s="383"/>
      <c r="B6" s="383"/>
      <c r="C6" s="26" t="s">
        <v>373</v>
      </c>
      <c r="D6" s="385"/>
      <c r="E6" s="385"/>
      <c r="F6" s="36"/>
      <c r="G6" s="386"/>
      <c r="H6" s="387"/>
    </row>
    <row r="7" spans="1:10" s="388" customFormat="1" ht="22.5">
      <c r="A7" s="383"/>
      <c r="B7" s="383"/>
      <c r="C7" s="384" t="s">
        <v>435</v>
      </c>
      <c r="D7" s="385"/>
      <c r="E7" s="385"/>
      <c r="F7" s="36"/>
      <c r="G7" s="386"/>
      <c r="H7" s="387"/>
    </row>
    <row r="8" spans="1:10">
      <c r="G8" s="376"/>
      <c r="H8" s="378"/>
      <c r="I8" s="379"/>
      <c r="J8" s="379"/>
    </row>
    <row r="9" spans="1:10" ht="15">
      <c r="A9" s="389"/>
      <c r="B9" s="389"/>
      <c r="C9" s="157" t="str">
        <f>C142</f>
        <v>Pripravljalna, zemeljska, ureditvena dela</v>
      </c>
      <c r="D9" s="390" t="s">
        <v>436</v>
      </c>
      <c r="E9" s="391" t="s">
        <v>437</v>
      </c>
      <c r="F9" s="37"/>
      <c r="G9" s="393">
        <f>G142</f>
        <v>0</v>
      </c>
      <c r="H9" s="378"/>
      <c r="I9" s="379"/>
      <c r="J9" s="379"/>
    </row>
    <row r="10" spans="1:10" outlineLevel="1">
      <c r="G10" s="376"/>
      <c r="H10" s="378"/>
      <c r="I10" s="395"/>
      <c r="J10" s="379"/>
    </row>
    <row r="11" spans="1:10" outlineLevel="1">
      <c r="A11" s="394" t="s">
        <v>363</v>
      </c>
      <c r="B11" s="394" t="s">
        <v>363</v>
      </c>
      <c r="C11" s="5" t="s">
        <v>438</v>
      </c>
      <c r="D11" s="5"/>
      <c r="E11" s="5"/>
      <c r="F11" s="28"/>
      <c r="G11" s="5"/>
      <c r="H11" s="378"/>
      <c r="I11" s="395"/>
      <c r="J11" s="379"/>
    </row>
    <row r="12" spans="1:10" outlineLevel="1">
      <c r="G12" s="376"/>
      <c r="H12" s="378"/>
      <c r="I12" s="395"/>
      <c r="J12" s="379"/>
    </row>
    <row r="13" spans="1:10" ht="75" outlineLevel="1">
      <c r="C13" s="158" t="s">
        <v>439</v>
      </c>
      <c r="D13" s="411"/>
      <c r="E13" s="411"/>
      <c r="F13" s="423"/>
      <c r="G13" s="411"/>
      <c r="H13" s="378"/>
      <c r="I13" s="395"/>
      <c r="J13" s="379"/>
    </row>
    <row r="14" spans="1:10" outlineLevel="1">
      <c r="G14" s="376"/>
      <c r="H14" s="378"/>
      <c r="I14" s="395"/>
      <c r="J14" s="379"/>
    </row>
    <row r="15" spans="1:10" ht="15" outlineLevel="1">
      <c r="A15" s="374" t="s">
        <v>422</v>
      </c>
      <c r="B15" s="374" t="s">
        <v>440</v>
      </c>
      <c r="C15" s="158" t="s">
        <v>441</v>
      </c>
      <c r="D15" s="411"/>
      <c r="E15" s="411"/>
      <c r="F15" s="423"/>
      <c r="G15" s="411"/>
      <c r="H15" s="378"/>
      <c r="I15" s="395"/>
      <c r="J15" s="379"/>
    </row>
    <row r="16" spans="1:10" outlineLevel="1">
      <c r="C16" s="159"/>
      <c r="D16" s="411"/>
      <c r="E16" s="411"/>
      <c r="F16" s="423"/>
      <c r="G16" s="411"/>
      <c r="H16" s="378"/>
      <c r="I16" s="395"/>
      <c r="J16" s="379"/>
    </row>
    <row r="17" spans="1:10" ht="45" outlineLevel="1">
      <c r="B17" s="374" t="s">
        <v>442</v>
      </c>
      <c r="C17" s="496" t="s">
        <v>443</v>
      </c>
      <c r="D17" s="397" t="s">
        <v>348</v>
      </c>
      <c r="E17" s="400">
        <v>1</v>
      </c>
      <c r="F17" s="27">
        <v>0</v>
      </c>
      <c r="G17" s="398">
        <f>E17*F17</f>
        <v>0</v>
      </c>
      <c r="H17" s="378"/>
      <c r="I17" s="395"/>
      <c r="J17" s="379"/>
    </row>
    <row r="18" spans="1:10" ht="15" outlineLevel="1">
      <c r="D18" s="397"/>
      <c r="E18" s="400"/>
      <c r="F18" s="27"/>
      <c r="G18" s="398"/>
      <c r="H18" s="378"/>
      <c r="I18" s="379"/>
      <c r="J18" s="379"/>
    </row>
    <row r="19" spans="1:10" ht="22.5" outlineLevel="1">
      <c r="B19" s="374" t="s">
        <v>444</v>
      </c>
      <c r="C19" s="155" t="s">
        <v>445</v>
      </c>
      <c r="D19" s="397" t="s">
        <v>348</v>
      </c>
      <c r="E19" s="400">
        <v>2</v>
      </c>
      <c r="F19" s="27">
        <v>0</v>
      </c>
      <c r="G19" s="398">
        <f>E19*F19</f>
        <v>0</v>
      </c>
      <c r="H19" s="378"/>
      <c r="I19" s="379"/>
      <c r="J19" s="379"/>
    </row>
    <row r="20" spans="1:10" ht="15" outlineLevel="1">
      <c r="D20" s="397"/>
      <c r="E20" s="400"/>
      <c r="F20" s="27"/>
      <c r="G20" s="398"/>
      <c r="H20" s="378"/>
      <c r="I20" s="379"/>
      <c r="J20" s="379"/>
    </row>
    <row r="21" spans="1:10" ht="22.5" outlineLevel="1">
      <c r="B21" s="374" t="s">
        <v>446</v>
      </c>
      <c r="C21" s="155" t="s">
        <v>447</v>
      </c>
      <c r="D21" s="397" t="s">
        <v>348</v>
      </c>
      <c r="E21" s="400">
        <v>1</v>
      </c>
      <c r="F21" s="27">
        <v>0</v>
      </c>
      <c r="G21" s="398">
        <f>E21*F21</f>
        <v>0</v>
      </c>
      <c r="H21" s="378"/>
      <c r="I21" s="379"/>
      <c r="J21" s="379"/>
    </row>
    <row r="22" spans="1:10" ht="15" outlineLevel="1">
      <c r="D22" s="397"/>
      <c r="E22" s="400"/>
      <c r="F22" s="27"/>
      <c r="G22" s="398"/>
      <c r="H22" s="378"/>
      <c r="I22" s="379"/>
      <c r="J22" s="379"/>
    </row>
    <row r="23" spans="1:10" ht="22.5" outlineLevel="1">
      <c r="B23" s="374" t="s">
        <v>448</v>
      </c>
      <c r="C23" s="155" t="s">
        <v>449</v>
      </c>
      <c r="D23" s="397" t="s">
        <v>348</v>
      </c>
      <c r="E23" s="400">
        <v>1</v>
      </c>
      <c r="F23" s="27">
        <v>0</v>
      </c>
      <c r="G23" s="398">
        <f>E23*F23</f>
        <v>0</v>
      </c>
      <c r="H23" s="378"/>
      <c r="I23" s="379"/>
      <c r="J23" s="379"/>
    </row>
    <row r="24" spans="1:10" ht="15" outlineLevel="1">
      <c r="D24" s="397"/>
      <c r="E24" s="400"/>
      <c r="F24" s="27"/>
      <c r="G24" s="398"/>
      <c r="H24" s="378"/>
      <c r="I24" s="379"/>
      <c r="J24" s="379"/>
    </row>
    <row r="25" spans="1:10" ht="22.5" outlineLevel="1">
      <c r="B25" s="374" t="s">
        <v>450</v>
      </c>
      <c r="C25" s="155" t="s">
        <v>451</v>
      </c>
      <c r="D25" s="397" t="s">
        <v>452</v>
      </c>
      <c r="E25" s="400">
        <v>0.1</v>
      </c>
      <c r="F25" s="27">
        <v>0</v>
      </c>
      <c r="G25" s="398">
        <f>E25*F25</f>
        <v>0</v>
      </c>
      <c r="H25" s="378"/>
      <c r="I25" s="379"/>
      <c r="J25" s="379"/>
    </row>
    <row r="26" spans="1:10" outlineLevel="1">
      <c r="E26" s="497"/>
      <c r="G26" s="376"/>
      <c r="H26" s="378"/>
      <c r="I26" s="379"/>
      <c r="J26" s="379"/>
    </row>
    <row r="27" spans="1:10" outlineLevel="1">
      <c r="H27" s="378"/>
      <c r="I27" s="379"/>
      <c r="J27" s="379"/>
    </row>
    <row r="28" spans="1:10" outlineLevel="1">
      <c r="A28" s="160"/>
      <c r="B28" s="160"/>
      <c r="C28" s="160" t="str">
        <f>C11</f>
        <v>pripravljalna dela, preddela</v>
      </c>
      <c r="D28" s="409" t="s">
        <v>436</v>
      </c>
      <c r="E28" s="160"/>
      <c r="F28" s="29"/>
      <c r="G28" s="409">
        <f>SUM(G13:G26)</f>
        <v>0</v>
      </c>
      <c r="H28" s="378"/>
      <c r="I28" s="379"/>
      <c r="J28" s="379"/>
    </row>
    <row r="29" spans="1:10">
      <c r="G29" s="376"/>
      <c r="H29" s="378"/>
      <c r="I29" s="395"/>
      <c r="J29" s="379"/>
    </row>
    <row r="30" spans="1:10">
      <c r="A30" s="394" t="str">
        <f>A3</f>
        <v>A.I.</v>
      </c>
      <c r="B30" s="394" t="s">
        <v>365</v>
      </c>
      <c r="C30" s="5" t="s">
        <v>454</v>
      </c>
      <c r="D30" s="5"/>
      <c r="E30" s="5"/>
      <c r="F30" s="28"/>
      <c r="G30" s="5"/>
      <c r="H30" s="378"/>
      <c r="I30" s="395"/>
      <c r="J30" s="379"/>
    </row>
    <row r="31" spans="1:10">
      <c r="D31" s="395"/>
      <c r="E31" s="395"/>
      <c r="F31" s="27"/>
      <c r="G31" s="398"/>
      <c r="H31" s="378"/>
      <c r="I31" s="395"/>
      <c r="J31" s="379"/>
    </row>
    <row r="32" spans="1:10" ht="330">
      <c r="C32" s="158" t="s">
        <v>455</v>
      </c>
      <c r="D32" s="395"/>
      <c r="E32" s="395"/>
      <c r="F32" s="27"/>
      <c r="G32" s="398"/>
      <c r="H32" s="378"/>
      <c r="I32" s="379"/>
      <c r="J32" s="379"/>
    </row>
    <row r="33" spans="1:10">
      <c r="D33" s="395"/>
      <c r="E33" s="395"/>
      <c r="F33" s="27"/>
      <c r="G33" s="398"/>
      <c r="H33" s="378"/>
      <c r="I33" s="395"/>
      <c r="J33" s="379"/>
    </row>
    <row r="34" spans="1:10" outlineLevel="2">
      <c r="A34" s="374" t="s">
        <v>422</v>
      </c>
      <c r="B34" s="374" t="s">
        <v>456</v>
      </c>
      <c r="C34" s="412" t="s">
        <v>457</v>
      </c>
      <c r="D34" s="379"/>
      <c r="E34" s="379"/>
      <c r="F34" s="32"/>
      <c r="G34" s="379"/>
      <c r="H34" s="378"/>
      <c r="I34" s="395"/>
      <c r="J34" s="379"/>
    </row>
    <row r="35" spans="1:10" ht="45" outlineLevel="2">
      <c r="C35" s="158" t="s">
        <v>458</v>
      </c>
      <c r="D35" s="397" t="s">
        <v>348</v>
      </c>
      <c r="E35" s="400">
        <v>1</v>
      </c>
      <c r="F35" s="27">
        <v>0</v>
      </c>
      <c r="G35" s="398">
        <f>E35*F35</f>
        <v>0</v>
      </c>
      <c r="H35" s="378"/>
      <c r="I35" s="395"/>
      <c r="J35" s="379"/>
    </row>
    <row r="36" spans="1:10" ht="15" outlineLevel="2">
      <c r="C36" s="158"/>
      <c r="D36" s="397"/>
      <c r="E36" s="395"/>
      <c r="F36" s="27"/>
      <c r="G36" s="398"/>
      <c r="H36" s="378"/>
      <c r="I36" s="395"/>
      <c r="J36" s="379"/>
    </row>
    <row r="37" spans="1:10" ht="15" outlineLevel="2">
      <c r="C37" s="498" t="s">
        <v>459</v>
      </c>
      <c r="D37" s="397"/>
      <c r="E37" s="395"/>
      <c r="F37" s="27"/>
      <c r="G37" s="398"/>
      <c r="H37" s="378"/>
      <c r="I37" s="395"/>
      <c r="J37" s="379"/>
    </row>
    <row r="38" spans="1:10" ht="15" outlineLevel="2">
      <c r="C38" s="158"/>
      <c r="D38" s="397"/>
      <c r="E38" s="395"/>
      <c r="F38" s="27"/>
      <c r="G38" s="398"/>
      <c r="H38" s="378"/>
      <c r="I38" s="395"/>
      <c r="J38" s="379"/>
    </row>
    <row r="39" spans="1:10" ht="15" outlineLevel="2">
      <c r="A39" s="374" t="s">
        <v>422</v>
      </c>
      <c r="B39" s="374" t="s">
        <v>460</v>
      </c>
      <c r="C39" s="158" t="s">
        <v>461</v>
      </c>
      <c r="D39" s="397"/>
      <c r="E39" s="395"/>
      <c r="F39" s="27"/>
      <c r="G39" s="398"/>
      <c r="H39" s="378"/>
      <c r="I39" s="395"/>
      <c r="J39" s="379"/>
    </row>
    <row r="40" spans="1:10" ht="30" outlineLevel="2">
      <c r="A40" s="412"/>
      <c r="B40" s="399"/>
      <c r="C40" s="158" t="s">
        <v>462</v>
      </c>
      <c r="D40" s="395" t="s">
        <v>463</v>
      </c>
      <c r="E40" s="400">
        <v>48.5</v>
      </c>
      <c r="F40" s="27">
        <v>0</v>
      </c>
      <c r="G40" s="398">
        <f>E40*F40</f>
        <v>0</v>
      </c>
      <c r="H40" s="378"/>
      <c r="I40" s="395"/>
      <c r="J40" s="379"/>
    </row>
    <row r="41" spans="1:10">
      <c r="D41" s="395"/>
      <c r="E41" s="395"/>
      <c r="F41" s="27"/>
      <c r="G41" s="398"/>
      <c r="H41" s="378"/>
      <c r="I41" s="395"/>
      <c r="J41" s="379"/>
    </row>
    <row r="42" spans="1:10" ht="15" outlineLevel="2">
      <c r="A42" s="374" t="s">
        <v>422</v>
      </c>
      <c r="B42" s="374" t="s">
        <v>464</v>
      </c>
      <c r="C42" s="158" t="s">
        <v>465</v>
      </c>
      <c r="D42" s="379"/>
      <c r="E42" s="379"/>
      <c r="F42" s="32"/>
      <c r="G42" s="379"/>
      <c r="H42" s="378"/>
      <c r="I42" s="395"/>
      <c r="J42" s="379"/>
    </row>
    <row r="43" spans="1:10" ht="180" outlineLevel="2">
      <c r="C43" s="158" t="s">
        <v>466</v>
      </c>
      <c r="D43" s="395" t="s">
        <v>463</v>
      </c>
      <c r="E43" s="400">
        <v>306.8</v>
      </c>
      <c r="F43" s="27">
        <v>0</v>
      </c>
      <c r="G43" s="398">
        <f>E43*F43</f>
        <v>0</v>
      </c>
      <c r="H43" s="378"/>
      <c r="I43" s="395"/>
      <c r="J43" s="379"/>
    </row>
    <row r="44" spans="1:10">
      <c r="D44" s="395"/>
      <c r="E44" s="395"/>
      <c r="F44" s="27"/>
      <c r="G44" s="398"/>
      <c r="H44" s="378"/>
      <c r="I44" s="395"/>
      <c r="J44" s="379"/>
    </row>
    <row r="45" spans="1:10" ht="15" outlineLevel="2">
      <c r="A45" s="374" t="s">
        <v>422</v>
      </c>
      <c r="B45" s="374" t="s">
        <v>467</v>
      </c>
      <c r="C45" s="158" t="s">
        <v>468</v>
      </c>
      <c r="D45" s="379"/>
      <c r="E45" s="379"/>
      <c r="F45" s="27"/>
      <c r="G45" s="379"/>
      <c r="H45" s="378"/>
      <c r="I45" s="395"/>
      <c r="J45" s="379"/>
    </row>
    <row r="46" spans="1:10" ht="135" outlineLevel="2">
      <c r="C46" s="158" t="s">
        <v>469</v>
      </c>
      <c r="D46" s="395"/>
      <c r="E46" s="395"/>
      <c r="F46" s="27"/>
      <c r="G46" s="398"/>
      <c r="H46" s="378"/>
      <c r="I46" s="395"/>
      <c r="J46" s="379"/>
    </row>
    <row r="47" spans="1:10" ht="15" outlineLevel="2">
      <c r="C47" s="158"/>
      <c r="D47" s="395"/>
      <c r="E47" s="395"/>
      <c r="F47" s="27"/>
      <c r="G47" s="398"/>
      <c r="H47" s="378"/>
      <c r="I47" s="395"/>
      <c r="J47" s="379"/>
    </row>
    <row r="48" spans="1:10" ht="15" outlineLevel="2">
      <c r="B48" s="374" t="s">
        <v>442</v>
      </c>
      <c r="C48" s="158" t="s">
        <v>470</v>
      </c>
      <c r="D48" s="395" t="s">
        <v>463</v>
      </c>
      <c r="E48" s="400">
        <v>62.5</v>
      </c>
      <c r="F48" s="27">
        <v>0</v>
      </c>
      <c r="G48" s="398">
        <f>E48*F48</f>
        <v>0</v>
      </c>
      <c r="H48" s="378"/>
      <c r="I48" s="395"/>
      <c r="J48" s="379"/>
    </row>
    <row r="49" spans="1:10" ht="15" outlineLevel="2">
      <c r="C49" s="158"/>
      <c r="D49" s="395"/>
      <c r="E49" s="400"/>
      <c r="F49" s="27"/>
      <c r="G49" s="398"/>
      <c r="H49" s="378"/>
      <c r="I49" s="395"/>
      <c r="J49" s="379"/>
    </row>
    <row r="50" spans="1:10" ht="15" outlineLevel="2">
      <c r="B50" s="374" t="s">
        <v>444</v>
      </c>
      <c r="C50" s="158" t="s">
        <v>471</v>
      </c>
      <c r="D50" s="395" t="s">
        <v>463</v>
      </c>
      <c r="E50" s="400">
        <v>14.1</v>
      </c>
      <c r="F50" s="27">
        <v>0</v>
      </c>
      <c r="G50" s="398">
        <f>E50*F50</f>
        <v>0</v>
      </c>
      <c r="H50" s="378"/>
      <c r="I50" s="395"/>
      <c r="J50" s="379"/>
    </row>
    <row r="51" spans="1:10" outlineLevel="2">
      <c r="D51" s="395"/>
      <c r="E51" s="395"/>
      <c r="F51" s="27"/>
      <c r="G51" s="398"/>
      <c r="H51" s="378"/>
      <c r="I51" s="395"/>
      <c r="J51" s="379"/>
    </row>
    <row r="52" spans="1:10" ht="15" outlineLevel="2">
      <c r="A52" s="374" t="s">
        <v>422</v>
      </c>
      <c r="B52" s="374" t="s">
        <v>472</v>
      </c>
      <c r="C52" s="158" t="s">
        <v>473</v>
      </c>
      <c r="D52" s="379"/>
      <c r="E52" s="379"/>
      <c r="F52" s="32"/>
      <c r="G52" s="379"/>
      <c r="H52" s="378"/>
      <c r="I52" s="395"/>
      <c r="J52" s="379"/>
    </row>
    <row r="53" spans="1:10" ht="105" outlineLevel="2">
      <c r="C53" s="158" t="s">
        <v>474</v>
      </c>
      <c r="D53" s="397" t="s">
        <v>280</v>
      </c>
      <c r="E53" s="400">
        <v>119.5</v>
      </c>
      <c r="F53" s="27">
        <v>0</v>
      </c>
      <c r="G53" s="398">
        <f>E53*F53</f>
        <v>0</v>
      </c>
      <c r="H53" s="378"/>
      <c r="I53" s="395"/>
      <c r="J53" s="379"/>
    </row>
    <row r="54" spans="1:10" ht="15" outlineLevel="2">
      <c r="C54" s="158"/>
      <c r="D54" s="397"/>
      <c r="E54" s="395"/>
      <c r="F54" s="27"/>
      <c r="G54" s="398"/>
      <c r="H54" s="378"/>
      <c r="I54" s="395"/>
      <c r="J54" s="379"/>
    </row>
    <row r="55" spans="1:10" ht="15" outlineLevel="2">
      <c r="C55" s="498" t="s">
        <v>475</v>
      </c>
      <c r="D55" s="397"/>
      <c r="E55" s="395"/>
      <c r="F55" s="27"/>
      <c r="G55" s="398"/>
      <c r="H55" s="378"/>
      <c r="I55" s="395"/>
      <c r="J55" s="379"/>
    </row>
    <row r="56" spans="1:10" ht="15" outlineLevel="2">
      <c r="C56" s="158"/>
      <c r="D56" s="397"/>
      <c r="E56" s="395"/>
      <c r="F56" s="27"/>
      <c r="G56" s="398"/>
      <c r="H56" s="378"/>
      <c r="I56" s="379"/>
      <c r="J56" s="379"/>
    </row>
    <row r="57" spans="1:10" ht="15" outlineLevel="2">
      <c r="A57" s="374" t="s">
        <v>422</v>
      </c>
      <c r="B57" s="374" t="s">
        <v>476</v>
      </c>
      <c r="C57" s="158" t="s">
        <v>477</v>
      </c>
      <c r="D57" s="395"/>
      <c r="E57" s="395"/>
      <c r="G57" s="376"/>
      <c r="H57" s="378"/>
      <c r="I57" s="395"/>
      <c r="J57" s="379"/>
    </row>
    <row r="58" spans="1:10" ht="75" outlineLevel="2">
      <c r="C58" s="158" t="s">
        <v>478</v>
      </c>
      <c r="H58" s="378"/>
      <c r="I58" s="395"/>
      <c r="J58" s="379"/>
    </row>
    <row r="59" spans="1:10" ht="90" outlineLevel="2">
      <c r="C59" s="158" t="s">
        <v>479</v>
      </c>
      <c r="D59" s="395" t="s">
        <v>463</v>
      </c>
      <c r="E59" s="400">
        <v>16.5</v>
      </c>
      <c r="F59" s="27">
        <v>0</v>
      </c>
      <c r="G59" s="398">
        <f>E59*F59</f>
        <v>0</v>
      </c>
      <c r="H59" s="378"/>
      <c r="I59" s="395"/>
      <c r="J59" s="379"/>
    </row>
    <row r="60" spans="1:10" ht="15" outlineLevel="2">
      <c r="C60" s="158"/>
      <c r="D60" s="397"/>
      <c r="E60" s="395"/>
      <c r="F60" s="27"/>
      <c r="G60" s="398"/>
      <c r="H60" s="378"/>
      <c r="I60" s="395"/>
      <c r="J60" s="379"/>
    </row>
    <row r="61" spans="1:10" ht="15" outlineLevel="2">
      <c r="A61" s="374" t="s">
        <v>422</v>
      </c>
      <c r="B61" s="374" t="s">
        <v>480</v>
      </c>
      <c r="C61" s="158" t="s">
        <v>481</v>
      </c>
      <c r="D61" s="395"/>
      <c r="E61" s="395"/>
      <c r="G61" s="376"/>
      <c r="H61" s="378"/>
      <c r="I61" s="395"/>
      <c r="J61" s="379"/>
    </row>
    <row r="62" spans="1:10" ht="45" outlineLevel="2">
      <c r="C62" s="159" t="s">
        <v>482</v>
      </c>
      <c r="D62" s="395" t="s">
        <v>463</v>
      </c>
      <c r="E62" s="400">
        <v>53.3</v>
      </c>
      <c r="F62" s="27">
        <v>0</v>
      </c>
      <c r="G62" s="398">
        <f>E62*F62</f>
        <v>0</v>
      </c>
      <c r="H62" s="378"/>
      <c r="I62" s="395"/>
      <c r="J62" s="379"/>
    </row>
    <row r="63" spans="1:10" ht="15" outlineLevel="2">
      <c r="C63" s="158"/>
      <c r="D63" s="397"/>
      <c r="E63" s="395"/>
      <c r="F63" s="27"/>
      <c r="G63" s="398"/>
      <c r="H63" s="378"/>
      <c r="I63" s="395"/>
      <c r="J63" s="379"/>
    </row>
    <row r="64" spans="1:10" ht="15" outlineLevel="2">
      <c r="A64" s="374" t="s">
        <v>422</v>
      </c>
      <c r="B64" s="374" t="s">
        <v>483</v>
      </c>
      <c r="C64" s="158" t="s">
        <v>484</v>
      </c>
      <c r="D64" s="395"/>
      <c r="E64" s="395"/>
      <c r="G64" s="376"/>
      <c r="H64" s="378"/>
      <c r="I64" s="395"/>
      <c r="J64" s="379"/>
    </row>
    <row r="65" spans="1:10" ht="56.25" outlineLevel="2">
      <c r="C65" s="499" t="s">
        <v>485</v>
      </c>
      <c r="D65" s="395" t="s">
        <v>463</v>
      </c>
      <c r="E65" s="400">
        <v>288.5</v>
      </c>
      <c r="F65" s="27">
        <v>0</v>
      </c>
      <c r="G65" s="398">
        <f>E65*F65</f>
        <v>0</v>
      </c>
      <c r="H65" s="378"/>
      <c r="I65" s="395"/>
      <c r="J65" s="379"/>
    </row>
    <row r="66" spans="1:10" outlineLevel="2">
      <c r="D66" s="395"/>
      <c r="E66" s="395"/>
      <c r="G66" s="376"/>
      <c r="H66" s="378"/>
      <c r="I66" s="395"/>
      <c r="J66" s="379"/>
    </row>
    <row r="67" spans="1:10" ht="15" outlineLevel="2">
      <c r="A67" s="374" t="s">
        <v>422</v>
      </c>
      <c r="B67" s="374" t="s">
        <v>486</v>
      </c>
      <c r="C67" s="158" t="s">
        <v>487</v>
      </c>
      <c r="D67" s="395"/>
      <c r="E67" s="395"/>
      <c r="G67" s="376"/>
      <c r="H67" s="378"/>
      <c r="I67" s="395"/>
      <c r="J67" s="379"/>
    </row>
    <row r="68" spans="1:10" ht="75" outlineLevel="2">
      <c r="C68" s="158" t="s">
        <v>488</v>
      </c>
      <c r="D68" s="395" t="s">
        <v>463</v>
      </c>
      <c r="E68" s="400">
        <v>118.75</v>
      </c>
      <c r="F68" s="27">
        <v>0</v>
      </c>
      <c r="G68" s="398">
        <f>E68*F68</f>
        <v>0</v>
      </c>
      <c r="H68" s="378"/>
      <c r="I68" s="395"/>
      <c r="J68" s="379"/>
    </row>
    <row r="69" spans="1:10" outlineLevel="1">
      <c r="F69" s="27"/>
      <c r="H69" s="378"/>
      <c r="I69" s="379"/>
      <c r="J69" s="379"/>
    </row>
    <row r="70" spans="1:10" ht="22.5" outlineLevel="1">
      <c r="A70" s="374" t="s">
        <v>489</v>
      </c>
      <c r="B70" s="374" t="s">
        <v>490</v>
      </c>
      <c r="C70" s="165" t="s">
        <v>491</v>
      </c>
      <c r="G70" s="398">
        <f>SUM(G33:G68)*0.1</f>
        <v>0</v>
      </c>
      <c r="H70" s="378"/>
      <c r="I70" s="379"/>
      <c r="J70" s="379"/>
    </row>
    <row r="71" spans="1:10" outlineLevel="2">
      <c r="A71" s="406"/>
      <c r="B71" s="406"/>
      <c r="D71" s="395"/>
      <c r="E71" s="395"/>
      <c r="F71" s="39"/>
      <c r="G71" s="408"/>
      <c r="H71" s="378"/>
      <c r="I71" s="395" t="s">
        <v>492</v>
      </c>
      <c r="J71" s="379"/>
    </row>
    <row r="72" spans="1:10" outlineLevel="1">
      <c r="A72" s="160"/>
      <c r="B72" s="160"/>
      <c r="C72" s="160" t="str">
        <f>C30</f>
        <v>zemeljska dela - izkopi, zasipi</v>
      </c>
      <c r="D72" s="409" t="s">
        <v>436</v>
      </c>
      <c r="E72" s="160"/>
      <c r="F72" s="29"/>
      <c r="G72" s="409">
        <f>SUM(G35:G70)</f>
        <v>0</v>
      </c>
      <c r="H72" s="378"/>
      <c r="I72" s="395"/>
      <c r="J72" s="379"/>
    </row>
    <row r="73" spans="1:10" outlineLevel="1">
      <c r="G73" s="376"/>
      <c r="H73" s="378"/>
      <c r="I73" s="379"/>
      <c r="J73" s="379"/>
    </row>
    <row r="74" spans="1:10" outlineLevel="1">
      <c r="A74" s="394" t="s">
        <v>422</v>
      </c>
      <c r="B74" s="394" t="s">
        <v>367</v>
      </c>
      <c r="C74" s="5" t="s">
        <v>493</v>
      </c>
      <c r="D74" s="5"/>
      <c r="E74" s="5"/>
      <c r="F74" s="28"/>
      <c r="G74" s="5"/>
      <c r="H74" s="378"/>
      <c r="I74" s="379"/>
      <c r="J74" s="379"/>
    </row>
    <row r="75" spans="1:10" outlineLevel="1">
      <c r="G75" s="376"/>
      <c r="H75" s="378"/>
      <c r="I75" s="379"/>
      <c r="J75" s="379"/>
    </row>
    <row r="76" spans="1:10" ht="30" outlineLevel="1">
      <c r="A76" s="374" t="s">
        <v>422</v>
      </c>
      <c r="B76" s="374" t="s">
        <v>494</v>
      </c>
      <c r="C76" s="158" t="s">
        <v>495</v>
      </c>
      <c r="D76" s="397" t="s">
        <v>348</v>
      </c>
      <c r="E76" s="400">
        <v>1</v>
      </c>
      <c r="F76" s="27">
        <v>0</v>
      </c>
      <c r="G76" s="398">
        <f>E76*F76</f>
        <v>0</v>
      </c>
      <c r="H76" s="378"/>
      <c r="I76" s="379"/>
      <c r="J76" s="379"/>
    </row>
    <row r="77" spans="1:10" outlineLevel="1">
      <c r="C77" s="159"/>
      <c r="D77" s="411"/>
      <c r="E77" s="500"/>
      <c r="F77" s="423"/>
      <c r="G77" s="411"/>
      <c r="H77" s="378"/>
      <c r="I77" s="379"/>
      <c r="J77" s="379"/>
    </row>
    <row r="78" spans="1:10" ht="45" outlineLevel="1">
      <c r="A78" s="374" t="s">
        <v>422</v>
      </c>
      <c r="B78" s="374" t="s">
        <v>496</v>
      </c>
      <c r="C78" s="501" t="s">
        <v>497</v>
      </c>
      <c r="D78" s="397" t="s">
        <v>348</v>
      </c>
      <c r="E78" s="400">
        <v>1</v>
      </c>
      <c r="F78" s="27">
        <v>0</v>
      </c>
      <c r="G78" s="398">
        <f>E78*F78</f>
        <v>0</v>
      </c>
      <c r="H78" s="378"/>
      <c r="I78" s="379"/>
      <c r="J78" s="379"/>
    </row>
    <row r="79" spans="1:10" ht="15" outlineLevel="1">
      <c r="D79" s="397"/>
      <c r="E79" s="400"/>
      <c r="F79" s="27"/>
      <c r="G79" s="398"/>
      <c r="H79" s="378"/>
      <c r="I79" s="379"/>
      <c r="J79" s="379"/>
    </row>
    <row r="80" spans="1:10" ht="15" outlineLevel="1">
      <c r="B80" s="374" t="s">
        <v>442</v>
      </c>
      <c r="C80" s="155" t="s">
        <v>498</v>
      </c>
      <c r="D80" s="397" t="s">
        <v>499</v>
      </c>
      <c r="E80" s="400">
        <v>8</v>
      </c>
      <c r="F80" s="27">
        <v>0</v>
      </c>
      <c r="G80" s="398">
        <f>E80*F80</f>
        <v>0</v>
      </c>
      <c r="H80" s="378"/>
      <c r="I80" s="379"/>
      <c r="J80" s="379"/>
    </row>
    <row r="81" spans="1:10" outlineLevel="1">
      <c r="E81" s="497"/>
      <c r="G81" s="376"/>
      <c r="H81" s="378"/>
      <c r="I81" s="379"/>
      <c r="J81" s="379"/>
    </row>
    <row r="82" spans="1:10" ht="15" outlineLevel="1">
      <c r="A82" s="374" t="s">
        <v>422</v>
      </c>
      <c r="B82" s="374" t="s">
        <v>500</v>
      </c>
      <c r="C82" s="158" t="s">
        <v>501</v>
      </c>
      <c r="D82" s="411"/>
      <c r="E82" s="500"/>
      <c r="F82" s="423"/>
      <c r="G82" s="411"/>
      <c r="H82" s="378"/>
      <c r="I82" s="379"/>
      <c r="J82" s="379"/>
    </row>
    <row r="83" spans="1:10" ht="22.5" outlineLevel="1">
      <c r="C83" s="496" t="s">
        <v>502</v>
      </c>
      <c r="D83" s="379"/>
      <c r="E83" s="502"/>
      <c r="F83" s="32"/>
      <c r="G83" s="379"/>
      <c r="H83" s="378"/>
      <c r="I83" s="379"/>
      <c r="J83" s="379"/>
    </row>
    <row r="84" spans="1:10" outlineLevel="1">
      <c r="C84" s="496"/>
      <c r="D84" s="379"/>
      <c r="E84" s="502"/>
      <c r="F84" s="32"/>
      <c r="G84" s="379"/>
      <c r="H84" s="378"/>
      <c r="I84" s="379"/>
      <c r="J84" s="379"/>
    </row>
    <row r="85" spans="1:10" ht="33.75" outlineLevel="1">
      <c r="B85" s="374" t="s">
        <v>442</v>
      </c>
      <c r="C85" s="496" t="s">
        <v>503</v>
      </c>
      <c r="D85" s="397" t="s">
        <v>317</v>
      </c>
      <c r="E85" s="400">
        <v>10</v>
      </c>
      <c r="F85" s="27">
        <v>0</v>
      </c>
      <c r="G85" s="398">
        <f>E85*F85</f>
        <v>0</v>
      </c>
      <c r="H85" s="378"/>
      <c r="I85" s="379"/>
      <c r="J85" s="379"/>
    </row>
    <row r="86" spans="1:10" outlineLevel="1">
      <c r="H86" s="378"/>
      <c r="I86" s="379"/>
      <c r="J86" s="379"/>
    </row>
    <row r="87" spans="1:10" outlineLevel="1">
      <c r="A87" s="160"/>
      <c r="B87" s="160"/>
      <c r="C87" s="160" t="str">
        <f>C74</f>
        <v>zaščita gradbene jame</v>
      </c>
      <c r="D87" s="409" t="s">
        <v>436</v>
      </c>
      <c r="E87" s="160"/>
      <c r="F87" s="29"/>
      <c r="G87" s="409">
        <f>SUM(G75:G85)</f>
        <v>0</v>
      </c>
      <c r="H87" s="378"/>
      <c r="I87" s="379"/>
      <c r="J87" s="379"/>
    </row>
    <row r="88" spans="1:10" outlineLevel="1">
      <c r="G88" s="376"/>
      <c r="H88" s="378"/>
      <c r="I88" s="379"/>
      <c r="J88" s="379"/>
    </row>
    <row r="89" spans="1:10" outlineLevel="1">
      <c r="A89" s="394" t="s">
        <v>422</v>
      </c>
      <c r="B89" s="394" t="s">
        <v>504</v>
      </c>
      <c r="C89" s="5" t="s">
        <v>505</v>
      </c>
      <c r="D89" s="5"/>
      <c r="E89" s="5"/>
      <c r="F89" s="28"/>
      <c r="G89" s="5"/>
      <c r="H89" s="378"/>
      <c r="I89" s="379"/>
      <c r="J89" s="379"/>
    </row>
    <row r="90" spans="1:10" outlineLevel="2">
      <c r="D90" s="395"/>
      <c r="E90" s="395"/>
      <c r="G90" s="376"/>
      <c r="H90" s="378"/>
      <c r="I90" s="395"/>
      <c r="J90" s="379"/>
    </row>
    <row r="91" spans="1:10" ht="15" outlineLevel="2">
      <c r="A91" s="374" t="s">
        <v>422</v>
      </c>
      <c r="B91" s="374" t="s">
        <v>506</v>
      </c>
      <c r="C91" s="158" t="s">
        <v>507</v>
      </c>
      <c r="D91" s="379"/>
      <c r="E91" s="379"/>
      <c r="F91" s="32"/>
      <c r="G91" s="379"/>
      <c r="H91" s="378"/>
      <c r="I91" s="395"/>
      <c r="J91" s="379"/>
    </row>
    <row r="92" spans="1:10" ht="60" outlineLevel="2">
      <c r="C92" s="158" t="s">
        <v>508</v>
      </c>
      <c r="D92" s="397" t="s">
        <v>280</v>
      </c>
      <c r="E92" s="400">
        <v>158.6</v>
      </c>
      <c r="F92" s="27">
        <v>0</v>
      </c>
      <c r="G92" s="398">
        <f>E92*F92</f>
        <v>0</v>
      </c>
      <c r="H92" s="378"/>
      <c r="I92" s="395"/>
      <c r="J92" s="379"/>
    </row>
    <row r="93" spans="1:10" ht="15" outlineLevel="2">
      <c r="C93" s="158"/>
      <c r="D93" s="397"/>
      <c r="E93" s="395"/>
      <c r="F93" s="27"/>
      <c r="G93" s="398"/>
      <c r="H93" s="378"/>
      <c r="I93" s="395"/>
      <c r="J93" s="379"/>
    </row>
    <row r="94" spans="1:10" ht="15" outlineLevel="2">
      <c r="A94" s="374" t="s">
        <v>422</v>
      </c>
      <c r="B94" s="374" t="s">
        <v>509</v>
      </c>
      <c r="C94" s="158" t="s">
        <v>510</v>
      </c>
      <c r="D94" s="395"/>
      <c r="E94" s="395"/>
      <c r="G94" s="376"/>
      <c r="H94" s="378"/>
      <c r="I94" s="395"/>
      <c r="J94" s="379"/>
    </row>
    <row r="95" spans="1:10" ht="60" outlineLevel="2">
      <c r="C95" s="158" t="s">
        <v>511</v>
      </c>
      <c r="D95" s="397" t="s">
        <v>280</v>
      </c>
      <c r="E95" s="400">
        <v>158.6</v>
      </c>
      <c r="F95" s="27">
        <v>0</v>
      </c>
      <c r="G95" s="398">
        <f>E95*F95</f>
        <v>0</v>
      </c>
      <c r="H95" s="378"/>
      <c r="I95" s="395"/>
      <c r="J95" s="379"/>
    </row>
    <row r="96" spans="1:10" ht="15" outlineLevel="2">
      <c r="C96" s="158"/>
      <c r="D96" s="397"/>
      <c r="E96" s="400"/>
      <c r="F96" s="27"/>
      <c r="G96" s="398"/>
      <c r="H96" s="378"/>
      <c r="I96" s="395"/>
      <c r="J96" s="379"/>
    </row>
    <row r="97" spans="1:10" ht="30" outlineLevel="2">
      <c r="B97" s="374" t="s">
        <v>442</v>
      </c>
      <c r="C97" s="158" t="s">
        <v>512</v>
      </c>
      <c r="D97" s="397" t="s">
        <v>280</v>
      </c>
      <c r="E97" s="400">
        <v>158.6</v>
      </c>
      <c r="F97" s="27">
        <v>0</v>
      </c>
      <c r="G97" s="398">
        <f>E97*F97</f>
        <v>0</v>
      </c>
      <c r="H97" s="378"/>
      <c r="I97" s="395"/>
      <c r="J97" s="379"/>
    </row>
    <row r="98" spans="1:10" outlineLevel="1">
      <c r="H98" s="378"/>
      <c r="I98" s="379"/>
      <c r="J98" s="379"/>
    </row>
    <row r="99" spans="1:10" outlineLevel="1">
      <c r="A99" s="160"/>
      <c r="B99" s="160"/>
      <c r="C99" s="160" t="str">
        <f>C89</f>
        <v>brežine, zelenice</v>
      </c>
      <c r="D99" s="409" t="s">
        <v>436</v>
      </c>
      <c r="E99" s="160"/>
      <c r="F99" s="29"/>
      <c r="G99" s="409">
        <f>SUM(G92:G97)</f>
        <v>0</v>
      </c>
      <c r="H99" s="378"/>
      <c r="I99" s="379"/>
      <c r="J99" s="379"/>
    </row>
    <row r="100" spans="1:10">
      <c r="G100" s="376"/>
      <c r="H100" s="378"/>
      <c r="I100" s="379"/>
      <c r="J100" s="379"/>
    </row>
    <row r="101" spans="1:10">
      <c r="A101" s="394" t="s">
        <v>422</v>
      </c>
      <c r="B101" s="394" t="s">
        <v>513</v>
      </c>
      <c r="C101" s="5" t="s">
        <v>514</v>
      </c>
      <c r="D101" s="5"/>
      <c r="E101" s="5"/>
      <c r="F101" s="28"/>
      <c r="G101" s="5"/>
      <c r="H101" s="378"/>
      <c r="I101" s="379"/>
      <c r="J101" s="379"/>
    </row>
    <row r="102" spans="1:10">
      <c r="G102" s="376"/>
      <c r="H102" s="378"/>
      <c r="I102" s="379"/>
      <c r="J102" s="379"/>
    </row>
    <row r="103" spans="1:10" ht="30">
      <c r="A103" s="374" t="s">
        <v>422</v>
      </c>
      <c r="B103" s="374" t="s">
        <v>515</v>
      </c>
      <c r="C103" s="158" t="s">
        <v>516</v>
      </c>
      <c r="D103" s="395"/>
      <c r="E103" s="395"/>
      <c r="F103" s="27"/>
      <c r="G103" s="398"/>
      <c r="H103" s="503"/>
      <c r="I103" s="378"/>
      <c r="J103" s="429"/>
    </row>
    <row r="104" spans="1:10" ht="75" outlineLevel="2">
      <c r="C104" s="158" t="s">
        <v>517</v>
      </c>
      <c r="D104" s="397"/>
      <c r="E104" s="395"/>
      <c r="F104" s="27"/>
      <c r="G104" s="398"/>
      <c r="H104" s="378"/>
      <c r="I104" s="395"/>
      <c r="J104" s="379"/>
    </row>
    <row r="105" spans="1:10" ht="15">
      <c r="C105" s="158"/>
      <c r="D105" s="395"/>
      <c r="E105" s="395"/>
      <c r="F105" s="27"/>
      <c r="G105" s="398"/>
      <c r="H105" s="503"/>
      <c r="I105" s="378"/>
      <c r="J105" s="429"/>
    </row>
    <row r="106" spans="1:10" ht="15">
      <c r="B106" s="374" t="s">
        <v>442</v>
      </c>
      <c r="C106" s="159" t="s">
        <v>518</v>
      </c>
      <c r="D106" s="397" t="s">
        <v>317</v>
      </c>
      <c r="E106" s="400">
        <v>41.75</v>
      </c>
      <c r="F106" s="27">
        <v>0</v>
      </c>
      <c r="G106" s="398">
        <f t="shared" ref="G106:G112" si="0">E106*F106</f>
        <v>0</v>
      </c>
      <c r="H106" s="503"/>
      <c r="I106" s="395"/>
      <c r="J106" s="395"/>
    </row>
    <row r="107" spans="1:10" ht="15">
      <c r="C107" s="159"/>
      <c r="D107" s="397"/>
      <c r="E107" s="395"/>
      <c r="F107" s="27"/>
      <c r="G107" s="398"/>
      <c r="H107" s="503"/>
      <c r="I107" s="395"/>
      <c r="J107" s="395"/>
    </row>
    <row r="108" spans="1:10" ht="23.25">
      <c r="B108" s="374" t="s">
        <v>444</v>
      </c>
      <c r="C108" s="159" t="s">
        <v>519</v>
      </c>
      <c r="D108" s="397" t="s">
        <v>463</v>
      </c>
      <c r="E108" s="400">
        <v>4.2</v>
      </c>
      <c r="F108" s="27">
        <v>0</v>
      </c>
      <c r="G108" s="398">
        <f t="shared" si="0"/>
        <v>0</v>
      </c>
      <c r="H108" s="503"/>
      <c r="I108" s="395"/>
      <c r="J108" s="395"/>
    </row>
    <row r="109" spans="1:10" ht="15">
      <c r="C109" s="159"/>
      <c r="D109" s="397"/>
      <c r="E109" s="395"/>
      <c r="F109" s="27"/>
      <c r="G109" s="398"/>
      <c r="H109" s="503"/>
      <c r="I109" s="395"/>
      <c r="J109" s="395"/>
    </row>
    <row r="110" spans="1:10" ht="15">
      <c r="B110" s="374" t="s">
        <v>446</v>
      </c>
      <c r="C110" s="159" t="s">
        <v>520</v>
      </c>
      <c r="D110" s="397" t="s">
        <v>317</v>
      </c>
      <c r="E110" s="400">
        <v>53.5</v>
      </c>
      <c r="F110" s="27">
        <v>0</v>
      </c>
      <c r="G110" s="398">
        <f t="shared" si="0"/>
        <v>0</v>
      </c>
      <c r="H110" s="503"/>
      <c r="I110" s="395"/>
      <c r="J110" s="395"/>
    </row>
    <row r="111" spans="1:10" ht="15">
      <c r="C111" s="159"/>
      <c r="D111" s="397"/>
      <c r="E111" s="395"/>
      <c r="F111" s="27"/>
      <c r="G111" s="398"/>
      <c r="H111" s="503"/>
      <c r="I111" s="395"/>
      <c r="J111" s="395"/>
    </row>
    <row r="112" spans="1:10" ht="23.25">
      <c r="B112" s="374" t="s">
        <v>448</v>
      </c>
      <c r="C112" s="159" t="s">
        <v>521</v>
      </c>
      <c r="D112" s="397" t="s">
        <v>463</v>
      </c>
      <c r="E112" s="400">
        <v>42.5</v>
      </c>
      <c r="F112" s="27">
        <v>0</v>
      </c>
      <c r="G112" s="398">
        <f t="shared" si="0"/>
        <v>0</v>
      </c>
      <c r="H112" s="503"/>
      <c r="I112" s="395"/>
      <c r="J112" s="395"/>
    </row>
    <row r="113" spans="1:10" ht="15">
      <c r="C113" s="159"/>
      <c r="D113" s="397"/>
      <c r="E113" s="395"/>
      <c r="F113" s="27"/>
      <c r="G113" s="398"/>
      <c r="H113" s="503"/>
      <c r="I113" s="395"/>
      <c r="J113" s="395"/>
    </row>
    <row r="114" spans="1:10" ht="45">
      <c r="B114" s="374" t="s">
        <v>450</v>
      </c>
      <c r="C114" s="158" t="s">
        <v>522</v>
      </c>
      <c r="D114" s="397" t="s">
        <v>280</v>
      </c>
      <c r="E114" s="400">
        <v>158.5</v>
      </c>
      <c r="F114" s="27">
        <v>0</v>
      </c>
      <c r="G114" s="398">
        <f>E114*F114</f>
        <v>0</v>
      </c>
      <c r="H114" s="503"/>
      <c r="I114" s="395"/>
      <c r="J114" s="395"/>
    </row>
    <row r="115" spans="1:10" ht="15">
      <c r="C115" s="158"/>
      <c r="D115" s="397"/>
      <c r="E115" s="395"/>
      <c r="F115" s="27"/>
      <c r="G115" s="398"/>
      <c r="H115" s="503"/>
      <c r="I115" s="395"/>
      <c r="J115" s="395"/>
    </row>
    <row r="116" spans="1:10" ht="15">
      <c r="A116" s="374" t="s">
        <v>422</v>
      </c>
      <c r="B116" s="374" t="s">
        <v>523</v>
      </c>
      <c r="C116" s="158" t="s">
        <v>524</v>
      </c>
      <c r="D116" s="395"/>
      <c r="E116" s="395"/>
      <c r="F116" s="27"/>
      <c r="G116" s="398"/>
      <c r="H116" s="503"/>
      <c r="I116" s="395"/>
      <c r="J116" s="395"/>
    </row>
    <row r="117" spans="1:10" ht="90">
      <c r="C117" s="155" t="s">
        <v>525</v>
      </c>
      <c r="D117" s="397" t="s">
        <v>348</v>
      </c>
      <c r="E117" s="400">
        <v>2</v>
      </c>
      <c r="F117" s="27">
        <v>0</v>
      </c>
      <c r="G117" s="398">
        <f>E117*F117</f>
        <v>0</v>
      </c>
      <c r="H117" s="378"/>
      <c r="I117" s="395"/>
      <c r="J117" s="395"/>
    </row>
    <row r="118" spans="1:10" ht="15">
      <c r="C118" s="158"/>
      <c r="D118" s="397"/>
      <c r="E118" s="395"/>
      <c r="F118" s="27"/>
      <c r="G118" s="398"/>
      <c r="H118" s="503"/>
      <c r="I118" s="395"/>
      <c r="J118" s="395"/>
    </row>
    <row r="119" spans="1:10" ht="15">
      <c r="B119" s="374" t="s">
        <v>442</v>
      </c>
      <c r="C119" s="158" t="s">
        <v>526</v>
      </c>
      <c r="D119" s="395"/>
      <c r="E119" s="395"/>
      <c r="F119" s="27"/>
      <c r="G119" s="398"/>
      <c r="H119" s="503"/>
      <c r="I119" s="395"/>
      <c r="J119" s="395"/>
    </row>
    <row r="120" spans="1:10" ht="30">
      <c r="C120" s="158" t="s">
        <v>527</v>
      </c>
      <c r="D120" s="395" t="s">
        <v>348</v>
      </c>
      <c r="E120" s="400">
        <v>2</v>
      </c>
      <c r="F120" s="27">
        <v>0</v>
      </c>
      <c r="G120" s="398">
        <f>E120*F120</f>
        <v>0</v>
      </c>
      <c r="H120" s="503"/>
      <c r="I120" s="395"/>
      <c r="J120" s="395"/>
    </row>
    <row r="121" spans="1:10" ht="15">
      <c r="C121" s="158"/>
      <c r="D121" s="397"/>
      <c r="E121" s="395"/>
      <c r="F121" s="27"/>
      <c r="G121" s="398"/>
      <c r="H121" s="378"/>
      <c r="I121" s="379"/>
      <c r="J121" s="379"/>
    </row>
    <row r="122" spans="1:10" ht="15">
      <c r="A122" s="374" t="s">
        <v>422</v>
      </c>
      <c r="B122" s="374" t="s">
        <v>528</v>
      </c>
      <c r="C122" s="158" t="s">
        <v>529</v>
      </c>
      <c r="D122" s="395"/>
      <c r="E122" s="395"/>
      <c r="F122" s="27"/>
      <c r="G122" s="398"/>
      <c r="H122" s="378"/>
      <c r="I122" s="379"/>
      <c r="J122" s="379"/>
    </row>
    <row r="123" spans="1:10" ht="60">
      <c r="C123" s="158" t="s">
        <v>530</v>
      </c>
      <c r="D123" s="397" t="s">
        <v>317</v>
      </c>
      <c r="E123" s="400">
        <v>83.5</v>
      </c>
      <c r="F123" s="27">
        <v>0</v>
      </c>
      <c r="G123" s="398">
        <f>E123*F123</f>
        <v>0</v>
      </c>
      <c r="H123" s="378"/>
      <c r="I123" s="395"/>
      <c r="J123" s="395"/>
    </row>
    <row r="124" spans="1:10">
      <c r="H124" s="378"/>
      <c r="I124" s="379"/>
      <c r="J124" s="379"/>
    </row>
    <row r="125" spans="1:10">
      <c r="A125" s="160"/>
      <c r="B125" s="160"/>
      <c r="C125" s="160" t="str">
        <f>C101</f>
        <v>kanalizacija, drenaža</v>
      </c>
      <c r="D125" s="409" t="s">
        <v>436</v>
      </c>
      <c r="E125" s="160"/>
      <c r="F125" s="29"/>
      <c r="G125" s="409">
        <f>SUM(G106:G123)</f>
        <v>0</v>
      </c>
      <c r="H125" s="378"/>
      <c r="I125" s="379"/>
      <c r="J125" s="379"/>
    </row>
    <row r="126" spans="1:10">
      <c r="G126" s="376"/>
      <c r="H126" s="378"/>
      <c r="I126" s="379"/>
      <c r="J126" s="379"/>
    </row>
    <row r="127" spans="1:10">
      <c r="A127" s="394" t="s">
        <v>422</v>
      </c>
      <c r="B127" s="394" t="s">
        <v>531</v>
      </c>
      <c r="C127" s="5" t="s">
        <v>532</v>
      </c>
      <c r="D127" s="5"/>
      <c r="E127" s="5"/>
      <c r="F127" s="28"/>
      <c r="G127" s="5"/>
      <c r="H127" s="378"/>
      <c r="I127" s="379"/>
      <c r="J127" s="379"/>
    </row>
    <row r="128" spans="1:10">
      <c r="G128" s="376"/>
      <c r="H128" s="378"/>
      <c r="I128" s="379"/>
      <c r="J128" s="379"/>
    </row>
    <row r="129" spans="1:10" ht="15">
      <c r="A129" s="374" t="s">
        <v>422</v>
      </c>
      <c r="B129" s="374" t="s">
        <v>533</v>
      </c>
      <c r="C129" s="158" t="s">
        <v>534</v>
      </c>
      <c r="D129" s="395"/>
      <c r="E129" s="395"/>
      <c r="F129" s="27"/>
      <c r="G129" s="398"/>
      <c r="H129" s="378"/>
      <c r="I129" s="379"/>
      <c r="J129" s="379"/>
    </row>
    <row r="130" spans="1:10" ht="15">
      <c r="C130" s="504" t="s">
        <v>535</v>
      </c>
      <c r="D130" s="397" t="s">
        <v>317</v>
      </c>
      <c r="E130" s="400">
        <v>85</v>
      </c>
      <c r="F130" s="27">
        <v>0</v>
      </c>
      <c r="G130" s="398">
        <f>E130*F130</f>
        <v>0</v>
      </c>
      <c r="H130" s="378"/>
      <c r="I130" s="379"/>
      <c r="J130" s="379"/>
    </row>
    <row r="131" spans="1:10" outlineLevel="1">
      <c r="F131" s="27"/>
      <c r="H131" s="378"/>
      <c r="I131" s="379"/>
      <c r="J131" s="379"/>
    </row>
    <row r="132" spans="1:10" ht="33.75" outlineLevel="1">
      <c r="A132" s="374" t="s">
        <v>489</v>
      </c>
      <c r="B132" s="374" t="s">
        <v>536</v>
      </c>
      <c r="C132" s="165" t="s">
        <v>537</v>
      </c>
      <c r="H132" s="378"/>
      <c r="I132" s="379"/>
      <c r="J132" s="379"/>
    </row>
    <row r="133" spans="1:10" outlineLevel="1">
      <c r="H133" s="378"/>
      <c r="I133" s="379"/>
      <c r="J133" s="379"/>
    </row>
    <row r="134" spans="1:10" ht="15" outlineLevel="1">
      <c r="B134" s="374" t="s">
        <v>442</v>
      </c>
      <c r="C134" s="155" t="s">
        <v>538</v>
      </c>
      <c r="D134" s="397" t="s">
        <v>499</v>
      </c>
      <c r="E134" s="400">
        <v>40</v>
      </c>
      <c r="F134" s="27"/>
      <c r="G134" s="398">
        <f>E134*F134</f>
        <v>0</v>
      </c>
      <c r="H134" s="378"/>
      <c r="I134" s="379"/>
      <c r="J134" s="379"/>
    </row>
    <row r="135" spans="1:10" ht="15" outlineLevel="1">
      <c r="D135" s="397"/>
      <c r="E135" s="400"/>
      <c r="F135" s="27"/>
      <c r="G135" s="398"/>
      <c r="H135" s="378"/>
      <c r="I135" s="379"/>
      <c r="J135" s="379"/>
    </row>
    <row r="136" spans="1:10" ht="15" outlineLevel="1">
      <c r="B136" s="374" t="s">
        <v>444</v>
      </c>
      <c r="C136" s="155" t="s">
        <v>539</v>
      </c>
      <c r="D136" s="397" t="s">
        <v>499</v>
      </c>
      <c r="E136" s="400">
        <v>40</v>
      </c>
      <c r="F136" s="27"/>
      <c r="G136" s="398">
        <f>E136*F136</f>
        <v>0</v>
      </c>
      <c r="H136" s="378"/>
      <c r="I136" s="379"/>
      <c r="J136" s="379"/>
    </row>
    <row r="137" spans="1:10" ht="15" outlineLevel="1">
      <c r="D137" s="397"/>
      <c r="E137" s="395"/>
      <c r="F137" s="27"/>
      <c r="G137" s="398"/>
      <c r="H137" s="378"/>
      <c r="I137" s="379"/>
      <c r="J137" s="379"/>
    </row>
    <row r="138" spans="1:10" ht="15" outlineLevel="1">
      <c r="B138" s="374" t="s">
        <v>446</v>
      </c>
      <c r="C138" s="155" t="s">
        <v>1019</v>
      </c>
      <c r="D138" s="397"/>
      <c r="E138" s="395"/>
      <c r="F138" s="398">
        <f>SUM(G134:G136)*0.2</f>
        <v>0</v>
      </c>
      <c r="G138" s="398">
        <f>F138</f>
        <v>0</v>
      </c>
      <c r="H138" s="378"/>
      <c r="I138" s="379"/>
      <c r="J138" s="379"/>
    </row>
    <row r="139" spans="1:10">
      <c r="H139" s="378"/>
      <c r="I139" s="379"/>
      <c r="J139" s="379"/>
    </row>
    <row r="140" spans="1:10">
      <c r="A140" s="160"/>
      <c r="B140" s="160"/>
      <c r="C140" s="160" t="str">
        <f>C127</f>
        <v>razna dela</v>
      </c>
      <c r="D140" s="409" t="s">
        <v>436</v>
      </c>
      <c r="E140" s="160"/>
      <c r="F140" s="29"/>
      <c r="G140" s="409">
        <f>SUM(G130:G139)</f>
        <v>0</v>
      </c>
      <c r="H140" s="378"/>
      <c r="I140" s="379"/>
      <c r="J140" s="379"/>
    </row>
    <row r="141" spans="1:10" outlineLevel="1">
      <c r="C141" s="161">
        <f>I142*0.1</f>
        <v>0</v>
      </c>
      <c r="H141" s="378"/>
      <c r="I141" s="379"/>
      <c r="J141" s="379"/>
    </row>
    <row r="142" spans="1:10" ht="15">
      <c r="A142" s="389"/>
      <c r="B142" s="389"/>
      <c r="C142" s="157" t="str">
        <f>C3</f>
        <v>Pripravljalna, zemeljska, ureditvena dela</v>
      </c>
      <c r="D142" s="390" t="s">
        <v>436</v>
      </c>
      <c r="E142" s="391" t="s">
        <v>437</v>
      </c>
      <c r="F142" s="37"/>
      <c r="G142" s="421">
        <f>SUM(G28,G72,G87,G99,G125,G140)</f>
        <v>0</v>
      </c>
      <c r="H142" s="378"/>
      <c r="I142" s="379"/>
      <c r="J142" s="379"/>
    </row>
    <row r="143" spans="1:10">
      <c r="A143" s="422"/>
      <c r="B143" s="422"/>
      <c r="C143" s="162"/>
      <c r="D143" s="379"/>
      <c r="E143" s="379"/>
      <c r="F143" s="32"/>
      <c r="G143" s="379"/>
      <c r="H143" s="379"/>
      <c r="I143" s="379"/>
      <c r="J143" s="379"/>
    </row>
    <row r="144" spans="1:10">
      <c r="A144" s="422"/>
      <c r="B144" s="422"/>
      <c r="C144" s="163"/>
      <c r="D144" s="379"/>
      <c r="E144" s="379"/>
      <c r="F144" s="32"/>
      <c r="G144" s="379"/>
      <c r="H144" s="379"/>
      <c r="I144" s="379"/>
      <c r="J144" s="379"/>
    </row>
  </sheetData>
  <sheetProtection algorithmName="SHA-512" hashValue="hXvXZVfUvG1CPXRwgQ0UPQPZVXu9J+BXHkoNCyYG0NSfgeOdALraUqWzBooEpcVLcl9Imbt0wOEnvNQC9p9HlQ==" saltValue="XHgUaWtS2PRfRx2sF1Nu5g==" spinCount="100000" sheet="1"/>
  <hyperlinks>
    <hyperlink ref="C6" location="SPL.DOL.!Področje_tiskanja" display="SPL.DOL.!Področje_tiskanja" xr:uid="{7343A01E-5BFB-4AA8-9635-16B8E7394454}"/>
  </hyperlinks>
  <pageMargins left="0.98425196850393704" right="0.31496062992125984" top="0.98425196850393704" bottom="0.98425196850393704" header="0.39370078740157483" footer="0.39370078740157483"/>
  <pageSetup paperSize="9" orientation="portrait" r:id="rId1"/>
  <headerFooter>
    <oddHeader>&amp;L&amp;"Arial,Krepko"&amp;12&amp;K00-040&amp;G&amp;RPOPIS DEL
GRADBENO OBRTNIŠKA DELA</oddHeader>
    <oddFooter>&amp;L&amp;F&amp;C&amp;A&amp;R&amp;P</oddFooter>
  </headerFooter>
  <rowBreaks count="4" manualBreakCount="4">
    <brk id="28" max="6" man="1"/>
    <brk id="53" max="6" man="1"/>
    <brk id="72" max="6" man="1"/>
    <brk id="117" max="6" man="1"/>
  </row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E0F27-E8FA-4AA3-9405-24AA19690418}">
  <sheetPr codeName="List12">
    <tabColor rgb="FF7030A0"/>
  </sheetPr>
  <dimension ref="A1:J57"/>
  <sheetViews>
    <sheetView showZeros="0" showOutlineSymbols="0" view="pageBreakPreview" topLeftCell="A9" zoomScaleNormal="100" zoomScaleSheetLayoutView="100" workbookViewId="0">
      <selection activeCell="F23" sqref="F23"/>
    </sheetView>
  </sheetViews>
  <sheetFormatPr defaultRowHeight="12.75"/>
  <cols>
    <col min="1" max="1" width="5.85546875" style="374" customWidth="1"/>
    <col min="2" max="2" width="4.140625" style="374" customWidth="1"/>
    <col min="3" max="3" width="40" style="155" customWidth="1"/>
    <col min="4" max="4" width="4.140625" style="375" bestFit="1" customWidth="1"/>
    <col min="5" max="5" width="7.85546875" style="375" bestFit="1" customWidth="1"/>
    <col min="6" max="6" width="11.140625" style="2" bestFit="1" customWidth="1"/>
    <col min="7" max="7" width="13.7109375" style="377" bestFit="1" customWidth="1"/>
    <col min="8" max="8" width="11.85546875" style="377" customWidth="1"/>
    <col min="9" max="9" width="7.85546875" style="416" customWidth="1"/>
    <col min="10" max="256" width="9.140625" style="379"/>
    <col min="257" max="257" width="5.85546875" style="379" customWidth="1"/>
    <col min="258" max="258" width="4.140625" style="379" customWidth="1"/>
    <col min="259" max="259" width="47.85546875" style="379" customWidth="1"/>
    <col min="260" max="260" width="5" style="379" customWidth="1"/>
    <col min="261" max="261" width="7.5703125" style="379" customWidth="1"/>
    <col min="262" max="262" width="11" style="379" customWidth="1"/>
    <col min="263" max="263" width="14.42578125" style="379" customWidth="1"/>
    <col min="264" max="264" width="11.85546875" style="379" customWidth="1"/>
    <col min="265" max="265" width="7.85546875" style="379" customWidth="1"/>
    <col min="266" max="512" width="9.140625" style="379"/>
    <col min="513" max="513" width="5.85546875" style="379" customWidth="1"/>
    <col min="514" max="514" width="4.140625" style="379" customWidth="1"/>
    <col min="515" max="515" width="47.85546875" style="379" customWidth="1"/>
    <col min="516" max="516" width="5" style="379" customWidth="1"/>
    <col min="517" max="517" width="7.5703125" style="379" customWidth="1"/>
    <col min="518" max="518" width="11" style="379" customWidth="1"/>
    <col min="519" max="519" width="14.42578125" style="379" customWidth="1"/>
    <col min="520" max="520" width="11.85546875" style="379" customWidth="1"/>
    <col min="521" max="521" width="7.85546875" style="379" customWidth="1"/>
    <col min="522" max="768" width="9.140625" style="379"/>
    <col min="769" max="769" width="5.85546875" style="379" customWidth="1"/>
    <col min="770" max="770" width="4.140625" style="379" customWidth="1"/>
    <col min="771" max="771" width="47.85546875" style="379" customWidth="1"/>
    <col min="772" max="772" width="5" style="379" customWidth="1"/>
    <col min="773" max="773" width="7.5703125" style="379" customWidth="1"/>
    <col min="774" max="774" width="11" style="379" customWidth="1"/>
    <col min="775" max="775" width="14.42578125" style="379" customWidth="1"/>
    <col min="776" max="776" width="11.85546875" style="379" customWidth="1"/>
    <col min="777" max="777" width="7.85546875" style="379" customWidth="1"/>
    <col min="778" max="1024" width="9.140625" style="379"/>
    <col min="1025" max="1025" width="5.85546875" style="379" customWidth="1"/>
    <col min="1026" max="1026" width="4.140625" style="379" customWidth="1"/>
    <col min="1027" max="1027" width="47.85546875" style="379" customWidth="1"/>
    <col min="1028" max="1028" width="5" style="379" customWidth="1"/>
    <col min="1029" max="1029" width="7.5703125" style="379" customWidth="1"/>
    <col min="1030" max="1030" width="11" style="379" customWidth="1"/>
    <col min="1031" max="1031" width="14.42578125" style="379" customWidth="1"/>
    <col min="1032" max="1032" width="11.85546875" style="379" customWidth="1"/>
    <col min="1033" max="1033" width="7.85546875" style="379" customWidth="1"/>
    <col min="1034" max="1280" width="9.140625" style="379"/>
    <col min="1281" max="1281" width="5.85546875" style="379" customWidth="1"/>
    <col min="1282" max="1282" width="4.140625" style="379" customWidth="1"/>
    <col min="1283" max="1283" width="47.85546875" style="379" customWidth="1"/>
    <col min="1284" max="1284" width="5" style="379" customWidth="1"/>
    <col min="1285" max="1285" width="7.5703125" style="379" customWidth="1"/>
    <col min="1286" max="1286" width="11" style="379" customWidth="1"/>
    <col min="1287" max="1287" width="14.42578125" style="379" customWidth="1"/>
    <col min="1288" max="1288" width="11.85546875" style="379" customWidth="1"/>
    <col min="1289" max="1289" width="7.85546875" style="379" customWidth="1"/>
    <col min="1290" max="1536" width="9.140625" style="379"/>
    <col min="1537" max="1537" width="5.85546875" style="379" customWidth="1"/>
    <col min="1538" max="1538" width="4.140625" style="379" customWidth="1"/>
    <col min="1539" max="1539" width="47.85546875" style="379" customWidth="1"/>
    <col min="1540" max="1540" width="5" style="379" customWidth="1"/>
    <col min="1541" max="1541" width="7.5703125" style="379" customWidth="1"/>
    <col min="1542" max="1542" width="11" style="379" customWidth="1"/>
    <col min="1543" max="1543" width="14.42578125" style="379" customWidth="1"/>
    <col min="1544" max="1544" width="11.85546875" style="379" customWidth="1"/>
    <col min="1545" max="1545" width="7.85546875" style="379" customWidth="1"/>
    <col min="1546" max="1792" width="9.140625" style="379"/>
    <col min="1793" max="1793" width="5.85546875" style="379" customWidth="1"/>
    <col min="1794" max="1794" width="4.140625" style="379" customWidth="1"/>
    <col min="1795" max="1795" width="47.85546875" style="379" customWidth="1"/>
    <col min="1796" max="1796" width="5" style="379" customWidth="1"/>
    <col min="1797" max="1797" width="7.5703125" style="379" customWidth="1"/>
    <col min="1798" max="1798" width="11" style="379" customWidth="1"/>
    <col min="1799" max="1799" width="14.42578125" style="379" customWidth="1"/>
    <col min="1800" max="1800" width="11.85546875" style="379" customWidth="1"/>
    <col min="1801" max="1801" width="7.85546875" style="379" customWidth="1"/>
    <col min="1802" max="2048" width="9.140625" style="379"/>
    <col min="2049" max="2049" width="5.85546875" style="379" customWidth="1"/>
    <col min="2050" max="2050" width="4.140625" style="379" customWidth="1"/>
    <col min="2051" max="2051" width="47.85546875" style="379" customWidth="1"/>
    <col min="2052" max="2052" width="5" style="379" customWidth="1"/>
    <col min="2053" max="2053" width="7.5703125" style="379" customWidth="1"/>
    <col min="2054" max="2054" width="11" style="379" customWidth="1"/>
    <col min="2055" max="2055" width="14.42578125" style="379" customWidth="1"/>
    <col min="2056" max="2056" width="11.85546875" style="379" customWidth="1"/>
    <col min="2057" max="2057" width="7.85546875" style="379" customWidth="1"/>
    <col min="2058" max="2304" width="9.140625" style="379"/>
    <col min="2305" max="2305" width="5.85546875" style="379" customWidth="1"/>
    <col min="2306" max="2306" width="4.140625" style="379" customWidth="1"/>
    <col min="2307" max="2307" width="47.85546875" style="379" customWidth="1"/>
    <col min="2308" max="2308" width="5" style="379" customWidth="1"/>
    <col min="2309" max="2309" width="7.5703125" style="379" customWidth="1"/>
    <col min="2310" max="2310" width="11" style="379" customWidth="1"/>
    <col min="2311" max="2311" width="14.42578125" style="379" customWidth="1"/>
    <col min="2312" max="2312" width="11.85546875" style="379" customWidth="1"/>
    <col min="2313" max="2313" width="7.85546875" style="379" customWidth="1"/>
    <col min="2314" max="2560" width="9.140625" style="379"/>
    <col min="2561" max="2561" width="5.85546875" style="379" customWidth="1"/>
    <col min="2562" max="2562" width="4.140625" style="379" customWidth="1"/>
    <col min="2563" max="2563" width="47.85546875" style="379" customWidth="1"/>
    <col min="2564" max="2564" width="5" style="379" customWidth="1"/>
    <col min="2565" max="2565" width="7.5703125" style="379" customWidth="1"/>
    <col min="2566" max="2566" width="11" style="379" customWidth="1"/>
    <col min="2567" max="2567" width="14.42578125" style="379" customWidth="1"/>
    <col min="2568" max="2568" width="11.85546875" style="379" customWidth="1"/>
    <col min="2569" max="2569" width="7.85546875" style="379" customWidth="1"/>
    <col min="2570" max="2816" width="9.140625" style="379"/>
    <col min="2817" max="2817" width="5.85546875" style="379" customWidth="1"/>
    <col min="2818" max="2818" width="4.140625" style="379" customWidth="1"/>
    <col min="2819" max="2819" width="47.85546875" style="379" customWidth="1"/>
    <col min="2820" max="2820" width="5" style="379" customWidth="1"/>
    <col min="2821" max="2821" width="7.5703125" style="379" customWidth="1"/>
    <col min="2822" max="2822" width="11" style="379" customWidth="1"/>
    <col min="2823" max="2823" width="14.42578125" style="379" customWidth="1"/>
    <col min="2824" max="2824" width="11.85546875" style="379" customWidth="1"/>
    <col min="2825" max="2825" width="7.85546875" style="379" customWidth="1"/>
    <col min="2826" max="3072" width="9.140625" style="379"/>
    <col min="3073" max="3073" width="5.85546875" style="379" customWidth="1"/>
    <col min="3074" max="3074" width="4.140625" style="379" customWidth="1"/>
    <col min="3075" max="3075" width="47.85546875" style="379" customWidth="1"/>
    <col min="3076" max="3076" width="5" style="379" customWidth="1"/>
    <col min="3077" max="3077" width="7.5703125" style="379" customWidth="1"/>
    <col min="3078" max="3078" width="11" style="379" customWidth="1"/>
    <col min="3079" max="3079" width="14.42578125" style="379" customWidth="1"/>
    <col min="3080" max="3080" width="11.85546875" style="379" customWidth="1"/>
    <col min="3081" max="3081" width="7.85546875" style="379" customWidth="1"/>
    <col min="3082" max="3328" width="9.140625" style="379"/>
    <col min="3329" max="3329" width="5.85546875" style="379" customWidth="1"/>
    <col min="3330" max="3330" width="4.140625" style="379" customWidth="1"/>
    <col min="3331" max="3331" width="47.85546875" style="379" customWidth="1"/>
    <col min="3332" max="3332" width="5" style="379" customWidth="1"/>
    <col min="3333" max="3333" width="7.5703125" style="379" customWidth="1"/>
    <col min="3334" max="3334" width="11" style="379" customWidth="1"/>
    <col min="3335" max="3335" width="14.42578125" style="379" customWidth="1"/>
    <col min="3336" max="3336" width="11.85546875" style="379" customWidth="1"/>
    <col min="3337" max="3337" width="7.85546875" style="379" customWidth="1"/>
    <col min="3338" max="3584" width="9.140625" style="379"/>
    <col min="3585" max="3585" width="5.85546875" style="379" customWidth="1"/>
    <col min="3586" max="3586" width="4.140625" style="379" customWidth="1"/>
    <col min="3587" max="3587" width="47.85546875" style="379" customWidth="1"/>
    <col min="3588" max="3588" width="5" style="379" customWidth="1"/>
    <col min="3589" max="3589" width="7.5703125" style="379" customWidth="1"/>
    <col min="3590" max="3590" width="11" style="379" customWidth="1"/>
    <col min="3591" max="3591" width="14.42578125" style="379" customWidth="1"/>
    <col min="3592" max="3592" width="11.85546875" style="379" customWidth="1"/>
    <col min="3593" max="3593" width="7.85546875" style="379" customWidth="1"/>
    <col min="3594" max="3840" width="9.140625" style="379"/>
    <col min="3841" max="3841" width="5.85546875" style="379" customWidth="1"/>
    <col min="3842" max="3842" width="4.140625" style="379" customWidth="1"/>
    <col min="3843" max="3843" width="47.85546875" style="379" customWidth="1"/>
    <col min="3844" max="3844" width="5" style="379" customWidth="1"/>
    <col min="3845" max="3845" width="7.5703125" style="379" customWidth="1"/>
    <col min="3846" max="3846" width="11" style="379" customWidth="1"/>
    <col min="3847" max="3847" width="14.42578125" style="379" customWidth="1"/>
    <col min="3848" max="3848" width="11.85546875" style="379" customWidth="1"/>
    <col min="3849" max="3849" width="7.85546875" style="379" customWidth="1"/>
    <col min="3850" max="4096" width="9.140625" style="379"/>
    <col min="4097" max="4097" width="5.85546875" style="379" customWidth="1"/>
    <col min="4098" max="4098" width="4.140625" style="379" customWidth="1"/>
    <col min="4099" max="4099" width="47.85546875" style="379" customWidth="1"/>
    <col min="4100" max="4100" width="5" style="379" customWidth="1"/>
    <col min="4101" max="4101" width="7.5703125" style="379" customWidth="1"/>
    <col min="4102" max="4102" width="11" style="379" customWidth="1"/>
    <col min="4103" max="4103" width="14.42578125" style="379" customWidth="1"/>
    <col min="4104" max="4104" width="11.85546875" style="379" customWidth="1"/>
    <col min="4105" max="4105" width="7.85546875" style="379" customWidth="1"/>
    <col min="4106" max="4352" width="9.140625" style="379"/>
    <col min="4353" max="4353" width="5.85546875" style="379" customWidth="1"/>
    <col min="4354" max="4354" width="4.140625" style="379" customWidth="1"/>
    <col min="4355" max="4355" width="47.85546875" style="379" customWidth="1"/>
    <col min="4356" max="4356" width="5" style="379" customWidth="1"/>
    <col min="4357" max="4357" width="7.5703125" style="379" customWidth="1"/>
    <col min="4358" max="4358" width="11" style="379" customWidth="1"/>
    <col min="4359" max="4359" width="14.42578125" style="379" customWidth="1"/>
    <col min="4360" max="4360" width="11.85546875" style="379" customWidth="1"/>
    <col min="4361" max="4361" width="7.85546875" style="379" customWidth="1"/>
    <col min="4362" max="4608" width="9.140625" style="379"/>
    <col min="4609" max="4609" width="5.85546875" style="379" customWidth="1"/>
    <col min="4610" max="4610" width="4.140625" style="379" customWidth="1"/>
    <col min="4611" max="4611" width="47.85546875" style="379" customWidth="1"/>
    <col min="4612" max="4612" width="5" style="379" customWidth="1"/>
    <col min="4613" max="4613" width="7.5703125" style="379" customWidth="1"/>
    <col min="4614" max="4614" width="11" style="379" customWidth="1"/>
    <col min="4615" max="4615" width="14.42578125" style="379" customWidth="1"/>
    <col min="4616" max="4616" width="11.85546875" style="379" customWidth="1"/>
    <col min="4617" max="4617" width="7.85546875" style="379" customWidth="1"/>
    <col min="4618" max="4864" width="9.140625" style="379"/>
    <col min="4865" max="4865" width="5.85546875" style="379" customWidth="1"/>
    <col min="4866" max="4866" width="4.140625" style="379" customWidth="1"/>
    <col min="4867" max="4867" width="47.85546875" style="379" customWidth="1"/>
    <col min="4868" max="4868" width="5" style="379" customWidth="1"/>
    <col min="4869" max="4869" width="7.5703125" style="379" customWidth="1"/>
    <col min="4870" max="4870" width="11" style="379" customWidth="1"/>
    <col min="4871" max="4871" width="14.42578125" style="379" customWidth="1"/>
    <col min="4872" max="4872" width="11.85546875" style="379" customWidth="1"/>
    <col min="4873" max="4873" width="7.85546875" style="379" customWidth="1"/>
    <col min="4874" max="5120" width="9.140625" style="379"/>
    <col min="5121" max="5121" width="5.85546875" style="379" customWidth="1"/>
    <col min="5122" max="5122" width="4.140625" style="379" customWidth="1"/>
    <col min="5123" max="5123" width="47.85546875" style="379" customWidth="1"/>
    <col min="5124" max="5124" width="5" style="379" customWidth="1"/>
    <col min="5125" max="5125" width="7.5703125" style="379" customWidth="1"/>
    <col min="5126" max="5126" width="11" style="379" customWidth="1"/>
    <col min="5127" max="5127" width="14.42578125" style="379" customWidth="1"/>
    <col min="5128" max="5128" width="11.85546875" style="379" customWidth="1"/>
    <col min="5129" max="5129" width="7.85546875" style="379" customWidth="1"/>
    <col min="5130" max="5376" width="9.140625" style="379"/>
    <col min="5377" max="5377" width="5.85546875" style="379" customWidth="1"/>
    <col min="5378" max="5378" width="4.140625" style="379" customWidth="1"/>
    <col min="5379" max="5379" width="47.85546875" style="379" customWidth="1"/>
    <col min="5380" max="5380" width="5" style="379" customWidth="1"/>
    <col min="5381" max="5381" width="7.5703125" style="379" customWidth="1"/>
    <col min="5382" max="5382" width="11" style="379" customWidth="1"/>
    <col min="5383" max="5383" width="14.42578125" style="379" customWidth="1"/>
    <col min="5384" max="5384" width="11.85546875" style="379" customWidth="1"/>
    <col min="5385" max="5385" width="7.85546875" style="379" customWidth="1"/>
    <col min="5386" max="5632" width="9.140625" style="379"/>
    <col min="5633" max="5633" width="5.85546875" style="379" customWidth="1"/>
    <col min="5634" max="5634" width="4.140625" style="379" customWidth="1"/>
    <col min="5635" max="5635" width="47.85546875" style="379" customWidth="1"/>
    <col min="5636" max="5636" width="5" style="379" customWidth="1"/>
    <col min="5637" max="5637" width="7.5703125" style="379" customWidth="1"/>
    <col min="5638" max="5638" width="11" style="379" customWidth="1"/>
    <col min="5639" max="5639" width="14.42578125" style="379" customWidth="1"/>
    <col min="5640" max="5640" width="11.85546875" style="379" customWidth="1"/>
    <col min="5641" max="5641" width="7.85546875" style="379" customWidth="1"/>
    <col min="5642" max="5888" width="9.140625" style="379"/>
    <col min="5889" max="5889" width="5.85546875" style="379" customWidth="1"/>
    <col min="5890" max="5890" width="4.140625" style="379" customWidth="1"/>
    <col min="5891" max="5891" width="47.85546875" style="379" customWidth="1"/>
    <col min="5892" max="5892" width="5" style="379" customWidth="1"/>
    <col min="5893" max="5893" width="7.5703125" style="379" customWidth="1"/>
    <col min="5894" max="5894" width="11" style="379" customWidth="1"/>
    <col min="5895" max="5895" width="14.42578125" style="379" customWidth="1"/>
    <col min="5896" max="5896" width="11.85546875" style="379" customWidth="1"/>
    <col min="5897" max="5897" width="7.85546875" style="379" customWidth="1"/>
    <col min="5898" max="6144" width="9.140625" style="379"/>
    <col min="6145" max="6145" width="5.85546875" style="379" customWidth="1"/>
    <col min="6146" max="6146" width="4.140625" style="379" customWidth="1"/>
    <col min="6147" max="6147" width="47.85546875" style="379" customWidth="1"/>
    <col min="6148" max="6148" width="5" style="379" customWidth="1"/>
    <col min="6149" max="6149" width="7.5703125" style="379" customWidth="1"/>
    <col min="6150" max="6150" width="11" style="379" customWidth="1"/>
    <col min="6151" max="6151" width="14.42578125" style="379" customWidth="1"/>
    <col min="6152" max="6152" width="11.85546875" style="379" customWidth="1"/>
    <col min="6153" max="6153" width="7.85546875" style="379" customWidth="1"/>
    <col min="6154" max="6400" width="9.140625" style="379"/>
    <col min="6401" max="6401" width="5.85546875" style="379" customWidth="1"/>
    <col min="6402" max="6402" width="4.140625" style="379" customWidth="1"/>
    <col min="6403" max="6403" width="47.85546875" style="379" customWidth="1"/>
    <col min="6404" max="6404" width="5" style="379" customWidth="1"/>
    <col min="6405" max="6405" width="7.5703125" style="379" customWidth="1"/>
    <col min="6406" max="6406" width="11" style="379" customWidth="1"/>
    <col min="6407" max="6407" width="14.42578125" style="379" customWidth="1"/>
    <col min="6408" max="6408" width="11.85546875" style="379" customWidth="1"/>
    <col min="6409" max="6409" width="7.85546875" style="379" customWidth="1"/>
    <col min="6410" max="6656" width="9.140625" style="379"/>
    <col min="6657" max="6657" width="5.85546875" style="379" customWidth="1"/>
    <col min="6658" max="6658" width="4.140625" style="379" customWidth="1"/>
    <col min="6659" max="6659" width="47.85546875" style="379" customWidth="1"/>
    <col min="6660" max="6660" width="5" style="379" customWidth="1"/>
    <col min="6661" max="6661" width="7.5703125" style="379" customWidth="1"/>
    <col min="6662" max="6662" width="11" style="379" customWidth="1"/>
    <col min="6663" max="6663" width="14.42578125" style="379" customWidth="1"/>
    <col min="6664" max="6664" width="11.85546875" style="379" customWidth="1"/>
    <col min="6665" max="6665" width="7.85546875" style="379" customWidth="1"/>
    <col min="6666" max="6912" width="9.140625" style="379"/>
    <col min="6913" max="6913" width="5.85546875" style="379" customWidth="1"/>
    <col min="6914" max="6914" width="4.140625" style="379" customWidth="1"/>
    <col min="6915" max="6915" width="47.85546875" style="379" customWidth="1"/>
    <col min="6916" max="6916" width="5" style="379" customWidth="1"/>
    <col min="6917" max="6917" width="7.5703125" style="379" customWidth="1"/>
    <col min="6918" max="6918" width="11" style="379" customWidth="1"/>
    <col min="6919" max="6919" width="14.42578125" style="379" customWidth="1"/>
    <col min="6920" max="6920" width="11.85546875" style="379" customWidth="1"/>
    <col min="6921" max="6921" width="7.85546875" style="379" customWidth="1"/>
    <col min="6922" max="7168" width="9.140625" style="379"/>
    <col min="7169" max="7169" width="5.85546875" style="379" customWidth="1"/>
    <col min="7170" max="7170" width="4.140625" style="379" customWidth="1"/>
    <col min="7171" max="7171" width="47.85546875" style="379" customWidth="1"/>
    <col min="7172" max="7172" width="5" style="379" customWidth="1"/>
    <col min="7173" max="7173" width="7.5703125" style="379" customWidth="1"/>
    <col min="7174" max="7174" width="11" style="379" customWidth="1"/>
    <col min="7175" max="7175" width="14.42578125" style="379" customWidth="1"/>
    <col min="7176" max="7176" width="11.85546875" style="379" customWidth="1"/>
    <col min="7177" max="7177" width="7.85546875" style="379" customWidth="1"/>
    <col min="7178" max="7424" width="9.140625" style="379"/>
    <col min="7425" max="7425" width="5.85546875" style="379" customWidth="1"/>
    <col min="7426" max="7426" width="4.140625" style="379" customWidth="1"/>
    <col min="7427" max="7427" width="47.85546875" style="379" customWidth="1"/>
    <col min="7428" max="7428" width="5" style="379" customWidth="1"/>
    <col min="7429" max="7429" width="7.5703125" style="379" customWidth="1"/>
    <col min="7430" max="7430" width="11" style="379" customWidth="1"/>
    <col min="7431" max="7431" width="14.42578125" style="379" customWidth="1"/>
    <col min="7432" max="7432" width="11.85546875" style="379" customWidth="1"/>
    <col min="7433" max="7433" width="7.85546875" style="379" customWidth="1"/>
    <col min="7434" max="7680" width="9.140625" style="379"/>
    <col min="7681" max="7681" width="5.85546875" style="379" customWidth="1"/>
    <col min="7682" max="7682" width="4.140625" style="379" customWidth="1"/>
    <col min="7683" max="7683" width="47.85546875" style="379" customWidth="1"/>
    <col min="7684" max="7684" width="5" style="379" customWidth="1"/>
    <col min="7685" max="7685" width="7.5703125" style="379" customWidth="1"/>
    <col min="7686" max="7686" width="11" style="379" customWidth="1"/>
    <col min="7687" max="7687" width="14.42578125" style="379" customWidth="1"/>
    <col min="7688" max="7688" width="11.85546875" style="379" customWidth="1"/>
    <col min="7689" max="7689" width="7.85546875" style="379" customWidth="1"/>
    <col min="7690" max="7936" width="9.140625" style="379"/>
    <col min="7937" max="7937" width="5.85546875" style="379" customWidth="1"/>
    <col min="7938" max="7938" width="4.140625" style="379" customWidth="1"/>
    <col min="7939" max="7939" width="47.85546875" style="379" customWidth="1"/>
    <col min="7940" max="7940" width="5" style="379" customWidth="1"/>
    <col min="7941" max="7941" width="7.5703125" style="379" customWidth="1"/>
    <col min="7942" max="7942" width="11" style="379" customWidth="1"/>
    <col min="7943" max="7943" width="14.42578125" style="379" customWidth="1"/>
    <col min="7944" max="7944" width="11.85546875" style="379" customWidth="1"/>
    <col min="7945" max="7945" width="7.85546875" style="379" customWidth="1"/>
    <col min="7946" max="8192" width="9.140625" style="379"/>
    <col min="8193" max="8193" width="5.85546875" style="379" customWidth="1"/>
    <col min="8194" max="8194" width="4.140625" style="379" customWidth="1"/>
    <col min="8195" max="8195" width="47.85546875" style="379" customWidth="1"/>
    <col min="8196" max="8196" width="5" style="379" customWidth="1"/>
    <col min="8197" max="8197" width="7.5703125" style="379" customWidth="1"/>
    <col min="8198" max="8198" width="11" style="379" customWidth="1"/>
    <col min="8199" max="8199" width="14.42578125" style="379" customWidth="1"/>
    <col min="8200" max="8200" width="11.85546875" style="379" customWidth="1"/>
    <col min="8201" max="8201" width="7.85546875" style="379" customWidth="1"/>
    <col min="8202" max="8448" width="9.140625" style="379"/>
    <col min="8449" max="8449" width="5.85546875" style="379" customWidth="1"/>
    <col min="8450" max="8450" width="4.140625" style="379" customWidth="1"/>
    <col min="8451" max="8451" width="47.85546875" style="379" customWidth="1"/>
    <col min="8452" max="8452" width="5" style="379" customWidth="1"/>
    <col min="8453" max="8453" width="7.5703125" style="379" customWidth="1"/>
    <col min="8454" max="8454" width="11" style="379" customWidth="1"/>
    <col min="8455" max="8455" width="14.42578125" style="379" customWidth="1"/>
    <col min="8456" max="8456" width="11.85546875" style="379" customWidth="1"/>
    <col min="8457" max="8457" width="7.85546875" style="379" customWidth="1"/>
    <col min="8458" max="8704" width="9.140625" style="379"/>
    <col min="8705" max="8705" width="5.85546875" style="379" customWidth="1"/>
    <col min="8706" max="8706" width="4.140625" style="379" customWidth="1"/>
    <col min="8707" max="8707" width="47.85546875" style="379" customWidth="1"/>
    <col min="8708" max="8708" width="5" style="379" customWidth="1"/>
    <col min="8709" max="8709" width="7.5703125" style="379" customWidth="1"/>
    <col min="8710" max="8710" width="11" style="379" customWidth="1"/>
    <col min="8711" max="8711" width="14.42578125" style="379" customWidth="1"/>
    <col min="8712" max="8712" width="11.85546875" style="379" customWidth="1"/>
    <col min="8713" max="8713" width="7.85546875" style="379" customWidth="1"/>
    <col min="8714" max="8960" width="9.140625" style="379"/>
    <col min="8961" max="8961" width="5.85546875" style="379" customWidth="1"/>
    <col min="8962" max="8962" width="4.140625" style="379" customWidth="1"/>
    <col min="8963" max="8963" width="47.85546875" style="379" customWidth="1"/>
    <col min="8964" max="8964" width="5" style="379" customWidth="1"/>
    <col min="8965" max="8965" width="7.5703125" style="379" customWidth="1"/>
    <col min="8966" max="8966" width="11" style="379" customWidth="1"/>
    <col min="8967" max="8967" width="14.42578125" style="379" customWidth="1"/>
    <col min="8968" max="8968" width="11.85546875" style="379" customWidth="1"/>
    <col min="8969" max="8969" width="7.85546875" style="379" customWidth="1"/>
    <col min="8970" max="9216" width="9.140625" style="379"/>
    <col min="9217" max="9217" width="5.85546875" style="379" customWidth="1"/>
    <col min="9218" max="9218" width="4.140625" style="379" customWidth="1"/>
    <col min="9219" max="9219" width="47.85546875" style="379" customWidth="1"/>
    <col min="9220" max="9220" width="5" style="379" customWidth="1"/>
    <col min="9221" max="9221" width="7.5703125" style="379" customWidth="1"/>
    <col min="9222" max="9222" width="11" style="379" customWidth="1"/>
    <col min="9223" max="9223" width="14.42578125" style="379" customWidth="1"/>
    <col min="9224" max="9224" width="11.85546875" style="379" customWidth="1"/>
    <col min="9225" max="9225" width="7.85546875" style="379" customWidth="1"/>
    <col min="9226" max="9472" width="9.140625" style="379"/>
    <col min="9473" max="9473" width="5.85546875" style="379" customWidth="1"/>
    <col min="9474" max="9474" width="4.140625" style="379" customWidth="1"/>
    <col min="9475" max="9475" width="47.85546875" style="379" customWidth="1"/>
    <col min="9476" max="9476" width="5" style="379" customWidth="1"/>
    <col min="9477" max="9477" width="7.5703125" style="379" customWidth="1"/>
    <col min="9478" max="9478" width="11" style="379" customWidth="1"/>
    <col min="9479" max="9479" width="14.42578125" style="379" customWidth="1"/>
    <col min="9480" max="9480" width="11.85546875" style="379" customWidth="1"/>
    <col min="9481" max="9481" width="7.85546875" style="379" customWidth="1"/>
    <col min="9482" max="9728" width="9.140625" style="379"/>
    <col min="9729" max="9729" width="5.85546875" style="379" customWidth="1"/>
    <col min="9730" max="9730" width="4.140625" style="379" customWidth="1"/>
    <col min="9731" max="9731" width="47.85546875" style="379" customWidth="1"/>
    <col min="9732" max="9732" width="5" style="379" customWidth="1"/>
    <col min="9733" max="9733" width="7.5703125" style="379" customWidth="1"/>
    <col min="9734" max="9734" width="11" style="379" customWidth="1"/>
    <col min="9735" max="9735" width="14.42578125" style="379" customWidth="1"/>
    <col min="9736" max="9736" width="11.85546875" style="379" customWidth="1"/>
    <col min="9737" max="9737" width="7.85546875" style="379" customWidth="1"/>
    <col min="9738" max="9984" width="9.140625" style="379"/>
    <col min="9985" max="9985" width="5.85546875" style="379" customWidth="1"/>
    <col min="9986" max="9986" width="4.140625" style="379" customWidth="1"/>
    <col min="9987" max="9987" width="47.85546875" style="379" customWidth="1"/>
    <col min="9988" max="9988" width="5" style="379" customWidth="1"/>
    <col min="9989" max="9989" width="7.5703125" style="379" customWidth="1"/>
    <col min="9990" max="9990" width="11" style="379" customWidth="1"/>
    <col min="9991" max="9991" width="14.42578125" style="379" customWidth="1"/>
    <col min="9992" max="9992" width="11.85546875" style="379" customWidth="1"/>
    <col min="9993" max="9993" width="7.85546875" style="379" customWidth="1"/>
    <col min="9994" max="10240" width="9.140625" style="379"/>
    <col min="10241" max="10241" width="5.85546875" style="379" customWidth="1"/>
    <col min="10242" max="10242" width="4.140625" style="379" customWidth="1"/>
    <col min="10243" max="10243" width="47.85546875" style="379" customWidth="1"/>
    <col min="10244" max="10244" width="5" style="379" customWidth="1"/>
    <col min="10245" max="10245" width="7.5703125" style="379" customWidth="1"/>
    <col min="10246" max="10246" width="11" style="379" customWidth="1"/>
    <col min="10247" max="10247" width="14.42578125" style="379" customWidth="1"/>
    <col min="10248" max="10248" width="11.85546875" style="379" customWidth="1"/>
    <col min="10249" max="10249" width="7.85546875" style="379" customWidth="1"/>
    <col min="10250" max="10496" width="9.140625" style="379"/>
    <col min="10497" max="10497" width="5.85546875" style="379" customWidth="1"/>
    <col min="10498" max="10498" width="4.140625" style="379" customWidth="1"/>
    <col min="10499" max="10499" width="47.85546875" style="379" customWidth="1"/>
    <col min="10500" max="10500" width="5" style="379" customWidth="1"/>
    <col min="10501" max="10501" width="7.5703125" style="379" customWidth="1"/>
    <col min="10502" max="10502" width="11" style="379" customWidth="1"/>
    <col min="10503" max="10503" width="14.42578125" style="379" customWidth="1"/>
    <col min="10504" max="10504" width="11.85546875" style="379" customWidth="1"/>
    <col min="10505" max="10505" width="7.85546875" style="379" customWidth="1"/>
    <col min="10506" max="10752" width="9.140625" style="379"/>
    <col min="10753" max="10753" width="5.85546875" style="379" customWidth="1"/>
    <col min="10754" max="10754" width="4.140625" style="379" customWidth="1"/>
    <col min="10755" max="10755" width="47.85546875" style="379" customWidth="1"/>
    <col min="10756" max="10756" width="5" style="379" customWidth="1"/>
    <col min="10757" max="10757" width="7.5703125" style="379" customWidth="1"/>
    <col min="10758" max="10758" width="11" style="379" customWidth="1"/>
    <col min="10759" max="10759" width="14.42578125" style="379" customWidth="1"/>
    <col min="10760" max="10760" width="11.85546875" style="379" customWidth="1"/>
    <col min="10761" max="10761" width="7.85546875" style="379" customWidth="1"/>
    <col min="10762" max="11008" width="9.140625" style="379"/>
    <col min="11009" max="11009" width="5.85546875" style="379" customWidth="1"/>
    <col min="11010" max="11010" width="4.140625" style="379" customWidth="1"/>
    <col min="11011" max="11011" width="47.85546875" style="379" customWidth="1"/>
    <col min="11012" max="11012" width="5" style="379" customWidth="1"/>
    <col min="11013" max="11013" width="7.5703125" style="379" customWidth="1"/>
    <col min="11014" max="11014" width="11" style="379" customWidth="1"/>
    <col min="11015" max="11015" width="14.42578125" style="379" customWidth="1"/>
    <col min="11016" max="11016" width="11.85546875" style="379" customWidth="1"/>
    <col min="11017" max="11017" width="7.85546875" style="379" customWidth="1"/>
    <col min="11018" max="11264" width="9.140625" style="379"/>
    <col min="11265" max="11265" width="5.85546875" style="379" customWidth="1"/>
    <col min="11266" max="11266" width="4.140625" style="379" customWidth="1"/>
    <col min="11267" max="11267" width="47.85546875" style="379" customWidth="1"/>
    <col min="11268" max="11268" width="5" style="379" customWidth="1"/>
    <col min="11269" max="11269" width="7.5703125" style="379" customWidth="1"/>
    <col min="11270" max="11270" width="11" style="379" customWidth="1"/>
    <col min="11271" max="11271" width="14.42578125" style="379" customWidth="1"/>
    <col min="11272" max="11272" width="11.85546875" style="379" customWidth="1"/>
    <col min="11273" max="11273" width="7.85546875" style="379" customWidth="1"/>
    <col min="11274" max="11520" width="9.140625" style="379"/>
    <col min="11521" max="11521" width="5.85546875" style="379" customWidth="1"/>
    <col min="11522" max="11522" width="4.140625" style="379" customWidth="1"/>
    <col min="11523" max="11523" width="47.85546875" style="379" customWidth="1"/>
    <col min="11524" max="11524" width="5" style="379" customWidth="1"/>
    <col min="11525" max="11525" width="7.5703125" style="379" customWidth="1"/>
    <col min="11526" max="11526" width="11" style="379" customWidth="1"/>
    <col min="11527" max="11527" width="14.42578125" style="379" customWidth="1"/>
    <col min="11528" max="11528" width="11.85546875" style="379" customWidth="1"/>
    <col min="11529" max="11529" width="7.85546875" style="379" customWidth="1"/>
    <col min="11530" max="11776" width="9.140625" style="379"/>
    <col min="11777" max="11777" width="5.85546875" style="379" customWidth="1"/>
    <col min="11778" max="11778" width="4.140625" style="379" customWidth="1"/>
    <col min="11779" max="11779" width="47.85546875" style="379" customWidth="1"/>
    <col min="11780" max="11780" width="5" style="379" customWidth="1"/>
    <col min="11781" max="11781" width="7.5703125" style="379" customWidth="1"/>
    <col min="11782" max="11782" width="11" style="379" customWidth="1"/>
    <col min="11783" max="11783" width="14.42578125" style="379" customWidth="1"/>
    <col min="11784" max="11784" width="11.85546875" style="379" customWidth="1"/>
    <col min="11785" max="11785" width="7.85546875" style="379" customWidth="1"/>
    <col min="11786" max="12032" width="9.140625" style="379"/>
    <col min="12033" max="12033" width="5.85546875" style="379" customWidth="1"/>
    <col min="12034" max="12034" width="4.140625" style="379" customWidth="1"/>
    <col min="12035" max="12035" width="47.85546875" style="379" customWidth="1"/>
    <col min="12036" max="12036" width="5" style="379" customWidth="1"/>
    <col min="12037" max="12037" width="7.5703125" style="379" customWidth="1"/>
    <col min="12038" max="12038" width="11" style="379" customWidth="1"/>
    <col min="12039" max="12039" width="14.42578125" style="379" customWidth="1"/>
    <col min="12040" max="12040" width="11.85546875" style="379" customWidth="1"/>
    <col min="12041" max="12041" width="7.85546875" style="379" customWidth="1"/>
    <col min="12042" max="12288" width="9.140625" style="379"/>
    <col min="12289" max="12289" width="5.85546875" style="379" customWidth="1"/>
    <col min="12290" max="12290" width="4.140625" style="379" customWidth="1"/>
    <col min="12291" max="12291" width="47.85546875" style="379" customWidth="1"/>
    <col min="12292" max="12292" width="5" style="379" customWidth="1"/>
    <col min="12293" max="12293" width="7.5703125" style="379" customWidth="1"/>
    <col min="12294" max="12294" width="11" style="379" customWidth="1"/>
    <col min="12295" max="12295" width="14.42578125" style="379" customWidth="1"/>
    <col min="12296" max="12296" width="11.85546875" style="379" customWidth="1"/>
    <col min="12297" max="12297" width="7.85546875" style="379" customWidth="1"/>
    <col min="12298" max="12544" width="9.140625" style="379"/>
    <col min="12545" max="12545" width="5.85546875" style="379" customWidth="1"/>
    <col min="12546" max="12546" width="4.140625" style="379" customWidth="1"/>
    <col min="12547" max="12547" width="47.85546875" style="379" customWidth="1"/>
    <col min="12548" max="12548" width="5" style="379" customWidth="1"/>
    <col min="12549" max="12549" width="7.5703125" style="379" customWidth="1"/>
    <col min="12550" max="12550" width="11" style="379" customWidth="1"/>
    <col min="12551" max="12551" width="14.42578125" style="379" customWidth="1"/>
    <col min="12552" max="12552" width="11.85546875" style="379" customWidth="1"/>
    <col min="12553" max="12553" width="7.85546875" style="379" customWidth="1"/>
    <col min="12554" max="12800" width="9.140625" style="379"/>
    <col min="12801" max="12801" width="5.85546875" style="379" customWidth="1"/>
    <col min="12802" max="12802" width="4.140625" style="379" customWidth="1"/>
    <col min="12803" max="12803" width="47.85546875" style="379" customWidth="1"/>
    <col min="12804" max="12804" width="5" style="379" customWidth="1"/>
    <col min="12805" max="12805" width="7.5703125" style="379" customWidth="1"/>
    <col min="12806" max="12806" width="11" style="379" customWidth="1"/>
    <col min="12807" max="12807" width="14.42578125" style="379" customWidth="1"/>
    <col min="12808" max="12808" width="11.85546875" style="379" customWidth="1"/>
    <col min="12809" max="12809" width="7.85546875" style="379" customWidth="1"/>
    <col min="12810" max="13056" width="9.140625" style="379"/>
    <col min="13057" max="13057" width="5.85546875" style="379" customWidth="1"/>
    <col min="13058" max="13058" width="4.140625" style="379" customWidth="1"/>
    <col min="13059" max="13059" width="47.85546875" style="379" customWidth="1"/>
    <col min="13060" max="13060" width="5" style="379" customWidth="1"/>
    <col min="13061" max="13061" width="7.5703125" style="379" customWidth="1"/>
    <col min="13062" max="13062" width="11" style="379" customWidth="1"/>
    <col min="13063" max="13063" width="14.42578125" style="379" customWidth="1"/>
    <col min="13064" max="13064" width="11.85546875" style="379" customWidth="1"/>
    <col min="13065" max="13065" width="7.85546875" style="379" customWidth="1"/>
    <col min="13066" max="13312" width="9.140625" style="379"/>
    <col min="13313" max="13313" width="5.85546875" style="379" customWidth="1"/>
    <col min="13314" max="13314" width="4.140625" style="379" customWidth="1"/>
    <col min="13315" max="13315" width="47.85546875" style="379" customWidth="1"/>
    <col min="13316" max="13316" width="5" style="379" customWidth="1"/>
    <col min="13317" max="13317" width="7.5703125" style="379" customWidth="1"/>
    <col min="13318" max="13318" width="11" style="379" customWidth="1"/>
    <col min="13319" max="13319" width="14.42578125" style="379" customWidth="1"/>
    <col min="13320" max="13320" width="11.85546875" style="379" customWidth="1"/>
    <col min="13321" max="13321" width="7.85546875" style="379" customWidth="1"/>
    <col min="13322" max="13568" width="9.140625" style="379"/>
    <col min="13569" max="13569" width="5.85546875" style="379" customWidth="1"/>
    <col min="13570" max="13570" width="4.140625" style="379" customWidth="1"/>
    <col min="13571" max="13571" width="47.85546875" style="379" customWidth="1"/>
    <col min="13572" max="13572" width="5" style="379" customWidth="1"/>
    <col min="13573" max="13573" width="7.5703125" style="379" customWidth="1"/>
    <col min="13574" max="13574" width="11" style="379" customWidth="1"/>
    <col min="13575" max="13575" width="14.42578125" style="379" customWidth="1"/>
    <col min="13576" max="13576" width="11.85546875" style="379" customWidth="1"/>
    <col min="13577" max="13577" width="7.85546875" style="379" customWidth="1"/>
    <col min="13578" max="13824" width="9.140625" style="379"/>
    <col min="13825" max="13825" width="5.85546875" style="379" customWidth="1"/>
    <col min="13826" max="13826" width="4.140625" style="379" customWidth="1"/>
    <col min="13827" max="13827" width="47.85546875" style="379" customWidth="1"/>
    <col min="13828" max="13828" width="5" style="379" customWidth="1"/>
    <col min="13829" max="13829" width="7.5703125" style="379" customWidth="1"/>
    <col min="13830" max="13830" width="11" style="379" customWidth="1"/>
    <col min="13831" max="13831" width="14.42578125" style="379" customWidth="1"/>
    <col min="13832" max="13832" width="11.85546875" style="379" customWidth="1"/>
    <col min="13833" max="13833" width="7.85546875" style="379" customWidth="1"/>
    <col min="13834" max="14080" width="9.140625" style="379"/>
    <col min="14081" max="14081" width="5.85546875" style="379" customWidth="1"/>
    <col min="14082" max="14082" width="4.140625" style="379" customWidth="1"/>
    <col min="14083" max="14083" width="47.85546875" style="379" customWidth="1"/>
    <col min="14084" max="14084" width="5" style="379" customWidth="1"/>
    <col min="14085" max="14085" width="7.5703125" style="379" customWidth="1"/>
    <col min="14086" max="14086" width="11" style="379" customWidth="1"/>
    <col min="14087" max="14087" width="14.42578125" style="379" customWidth="1"/>
    <col min="14088" max="14088" width="11.85546875" style="379" customWidth="1"/>
    <col min="14089" max="14089" width="7.85546875" style="379" customWidth="1"/>
    <col min="14090" max="14336" width="9.140625" style="379"/>
    <col min="14337" max="14337" width="5.85546875" style="379" customWidth="1"/>
    <col min="14338" max="14338" width="4.140625" style="379" customWidth="1"/>
    <col min="14339" max="14339" width="47.85546875" style="379" customWidth="1"/>
    <col min="14340" max="14340" width="5" style="379" customWidth="1"/>
    <col min="14341" max="14341" width="7.5703125" style="379" customWidth="1"/>
    <col min="14342" max="14342" width="11" style="379" customWidth="1"/>
    <col min="14343" max="14343" width="14.42578125" style="379" customWidth="1"/>
    <col min="14344" max="14344" width="11.85546875" style="379" customWidth="1"/>
    <col min="14345" max="14345" width="7.85546875" style="379" customWidth="1"/>
    <col min="14346" max="14592" width="9.140625" style="379"/>
    <col min="14593" max="14593" width="5.85546875" style="379" customWidth="1"/>
    <col min="14594" max="14594" width="4.140625" style="379" customWidth="1"/>
    <col min="14595" max="14595" width="47.85546875" style="379" customWidth="1"/>
    <col min="14596" max="14596" width="5" style="379" customWidth="1"/>
    <col min="14597" max="14597" width="7.5703125" style="379" customWidth="1"/>
    <col min="14598" max="14598" width="11" style="379" customWidth="1"/>
    <col min="14599" max="14599" width="14.42578125" style="379" customWidth="1"/>
    <col min="14600" max="14600" width="11.85546875" style="379" customWidth="1"/>
    <col min="14601" max="14601" width="7.85546875" style="379" customWidth="1"/>
    <col min="14602" max="14848" width="9.140625" style="379"/>
    <col min="14849" max="14849" width="5.85546875" style="379" customWidth="1"/>
    <col min="14850" max="14850" width="4.140625" style="379" customWidth="1"/>
    <col min="14851" max="14851" width="47.85546875" style="379" customWidth="1"/>
    <col min="14852" max="14852" width="5" style="379" customWidth="1"/>
    <col min="14853" max="14853" width="7.5703125" style="379" customWidth="1"/>
    <col min="14854" max="14854" width="11" style="379" customWidth="1"/>
    <col min="14855" max="14855" width="14.42578125" style="379" customWidth="1"/>
    <col min="14856" max="14856" width="11.85546875" style="379" customWidth="1"/>
    <col min="14857" max="14857" width="7.85546875" style="379" customWidth="1"/>
    <col min="14858" max="15104" width="9.140625" style="379"/>
    <col min="15105" max="15105" width="5.85546875" style="379" customWidth="1"/>
    <col min="15106" max="15106" width="4.140625" style="379" customWidth="1"/>
    <col min="15107" max="15107" width="47.85546875" style="379" customWidth="1"/>
    <col min="15108" max="15108" width="5" style="379" customWidth="1"/>
    <col min="15109" max="15109" width="7.5703125" style="379" customWidth="1"/>
    <col min="15110" max="15110" width="11" style="379" customWidth="1"/>
    <col min="15111" max="15111" width="14.42578125" style="379" customWidth="1"/>
    <col min="15112" max="15112" width="11.85546875" style="379" customWidth="1"/>
    <col min="15113" max="15113" width="7.85546875" style="379" customWidth="1"/>
    <col min="15114" max="15360" width="9.140625" style="379"/>
    <col min="15361" max="15361" width="5.85546875" style="379" customWidth="1"/>
    <col min="15362" max="15362" width="4.140625" style="379" customWidth="1"/>
    <col min="15363" max="15363" width="47.85546875" style="379" customWidth="1"/>
    <col min="15364" max="15364" width="5" style="379" customWidth="1"/>
    <col min="15365" max="15365" width="7.5703125" style="379" customWidth="1"/>
    <col min="15366" max="15366" width="11" style="379" customWidth="1"/>
    <col min="15367" max="15367" width="14.42578125" style="379" customWidth="1"/>
    <col min="15368" max="15368" width="11.85546875" style="379" customWidth="1"/>
    <col min="15369" max="15369" width="7.85546875" style="379" customWidth="1"/>
    <col min="15370" max="15616" width="9.140625" style="379"/>
    <col min="15617" max="15617" width="5.85546875" style="379" customWidth="1"/>
    <col min="15618" max="15618" width="4.140625" style="379" customWidth="1"/>
    <col min="15619" max="15619" width="47.85546875" style="379" customWidth="1"/>
    <col min="15620" max="15620" width="5" style="379" customWidth="1"/>
    <col min="15621" max="15621" width="7.5703125" style="379" customWidth="1"/>
    <col min="15622" max="15622" width="11" style="379" customWidth="1"/>
    <col min="15623" max="15623" width="14.42578125" style="379" customWidth="1"/>
    <col min="15624" max="15624" width="11.85546875" style="379" customWidth="1"/>
    <col min="15625" max="15625" width="7.85546875" style="379" customWidth="1"/>
    <col min="15626" max="15872" width="9.140625" style="379"/>
    <col min="15873" max="15873" width="5.85546875" style="379" customWidth="1"/>
    <col min="15874" max="15874" width="4.140625" style="379" customWidth="1"/>
    <col min="15875" max="15875" width="47.85546875" style="379" customWidth="1"/>
    <col min="15876" max="15876" width="5" style="379" customWidth="1"/>
    <col min="15877" max="15877" width="7.5703125" style="379" customWidth="1"/>
    <col min="15878" max="15878" width="11" style="379" customWidth="1"/>
    <col min="15879" max="15879" width="14.42578125" style="379" customWidth="1"/>
    <col min="15880" max="15880" width="11.85546875" style="379" customWidth="1"/>
    <col min="15881" max="15881" width="7.85546875" style="379" customWidth="1"/>
    <col min="15882" max="16128" width="9.140625" style="379"/>
    <col min="16129" max="16129" width="5.85546875" style="379" customWidth="1"/>
    <col min="16130" max="16130" width="4.140625" style="379" customWidth="1"/>
    <col min="16131" max="16131" width="47.85546875" style="379" customWidth="1"/>
    <col min="16132" max="16132" width="5" style="379" customWidth="1"/>
    <col min="16133" max="16133" width="7.5703125" style="379" customWidth="1"/>
    <col min="16134" max="16134" width="11" style="379" customWidth="1"/>
    <col min="16135" max="16135" width="14.42578125" style="379" customWidth="1"/>
    <col min="16136" max="16136" width="11.85546875" style="379" customWidth="1"/>
    <col min="16137" max="16137" width="7.85546875" style="379" customWidth="1"/>
    <col min="16138" max="16384" width="9.140625" style="379"/>
  </cols>
  <sheetData>
    <row r="1" spans="1:9" s="373" customFormat="1">
      <c r="A1" s="371" t="s">
        <v>428</v>
      </c>
      <c r="B1" s="371"/>
      <c r="C1" s="154" t="s">
        <v>429</v>
      </c>
      <c r="D1" s="372" t="s">
        <v>430</v>
      </c>
      <c r="E1" s="372" t="s">
        <v>431</v>
      </c>
      <c r="F1" s="34" t="s">
        <v>432</v>
      </c>
      <c r="G1" s="372" t="s">
        <v>433</v>
      </c>
    </row>
    <row r="2" spans="1:9">
      <c r="H2" s="378"/>
      <c r="I2" s="379"/>
    </row>
    <row r="3" spans="1:9" ht="15">
      <c r="A3" s="380" t="s">
        <v>424</v>
      </c>
      <c r="B3" s="380"/>
      <c r="C3" s="156" t="s">
        <v>425</v>
      </c>
      <c r="D3" s="381"/>
      <c r="E3" s="381"/>
      <c r="F3" s="35"/>
      <c r="G3" s="381"/>
      <c r="H3" s="378"/>
      <c r="I3" s="379"/>
    </row>
    <row r="4" spans="1:9">
      <c r="G4" s="376"/>
      <c r="H4" s="378"/>
      <c r="I4" s="379"/>
    </row>
    <row r="5" spans="1:9" s="388" customFormat="1" ht="45">
      <c r="A5" s="383"/>
      <c r="B5" s="383"/>
      <c r="C5" s="384" t="s">
        <v>434</v>
      </c>
      <c r="D5" s="385"/>
      <c r="E5" s="385"/>
      <c r="F5" s="36"/>
      <c r="G5" s="386"/>
      <c r="H5" s="387"/>
    </row>
    <row r="6" spans="1:9" s="388" customFormat="1" ht="11.25">
      <c r="A6" s="383"/>
      <c r="B6" s="383"/>
      <c r="C6" s="26" t="s">
        <v>373</v>
      </c>
      <c r="D6" s="385"/>
      <c r="E6" s="385"/>
      <c r="F6" s="36"/>
      <c r="G6" s="386"/>
      <c r="H6" s="387"/>
    </row>
    <row r="7" spans="1:9" s="388" customFormat="1" ht="22.5">
      <c r="A7" s="383"/>
      <c r="B7" s="383"/>
      <c r="C7" s="384" t="s">
        <v>435</v>
      </c>
      <c r="D7" s="385"/>
      <c r="E7" s="385"/>
      <c r="F7" s="36"/>
      <c r="G7" s="386"/>
      <c r="H7" s="387"/>
    </row>
    <row r="8" spans="1:9">
      <c r="G8" s="376"/>
      <c r="H8" s="378"/>
      <c r="I8" s="379"/>
    </row>
    <row r="9" spans="1:9" ht="15">
      <c r="A9" s="389"/>
      <c r="B9" s="389"/>
      <c r="C9" s="157" t="str">
        <f>C55</f>
        <v>Betonska in železokrivska dela</v>
      </c>
      <c r="D9" s="390" t="s">
        <v>436</v>
      </c>
      <c r="E9" s="391" t="s">
        <v>437</v>
      </c>
      <c r="F9" s="37"/>
      <c r="G9" s="393">
        <f>G55</f>
        <v>0</v>
      </c>
      <c r="H9" s="378"/>
      <c r="I9" s="379"/>
    </row>
    <row r="10" spans="1:9">
      <c r="G10" s="376"/>
      <c r="H10" s="378"/>
      <c r="I10" s="379"/>
    </row>
    <row r="11" spans="1:9">
      <c r="A11" s="394" t="str">
        <f>A3</f>
        <v>A.II.</v>
      </c>
      <c r="B11" s="394" t="s">
        <v>363</v>
      </c>
      <c r="C11" s="5" t="s">
        <v>540</v>
      </c>
      <c r="D11" s="5"/>
      <c r="E11" s="5"/>
      <c r="F11" s="28"/>
      <c r="G11" s="5"/>
      <c r="H11" s="378"/>
      <c r="I11" s="379"/>
    </row>
    <row r="12" spans="1:9">
      <c r="D12" s="395"/>
      <c r="E12" s="395"/>
      <c r="G12" s="376"/>
      <c r="H12" s="378"/>
      <c r="I12" s="379"/>
    </row>
    <row r="13" spans="1:9">
      <c r="C13" s="384" t="s">
        <v>541</v>
      </c>
      <c r="D13" s="395"/>
      <c r="E13" s="395"/>
      <c r="G13" s="376"/>
      <c r="H13" s="378"/>
      <c r="I13" s="379"/>
    </row>
    <row r="14" spans="1:9" ht="101.25">
      <c r="C14" s="384" t="s">
        <v>542</v>
      </c>
      <c r="D14" s="395"/>
      <c r="E14" s="395"/>
      <c r="G14" s="376"/>
      <c r="H14" s="378"/>
      <c r="I14" s="379"/>
    </row>
    <row r="15" spans="1:9">
      <c r="C15" s="396"/>
      <c r="D15" s="379"/>
      <c r="E15" s="379"/>
      <c r="F15" s="32"/>
      <c r="G15" s="379"/>
      <c r="H15" s="378"/>
      <c r="I15" s="379"/>
    </row>
    <row r="16" spans="1:9" ht="15">
      <c r="C16" s="163" t="s">
        <v>543</v>
      </c>
      <c r="D16" s="397"/>
      <c r="E16" s="395"/>
      <c r="F16" s="27"/>
      <c r="G16" s="398"/>
      <c r="H16" s="378"/>
      <c r="I16" s="379"/>
    </row>
    <row r="17" spans="1:9" ht="15">
      <c r="C17" s="163"/>
      <c r="D17" s="397"/>
      <c r="E17" s="395"/>
      <c r="F17" s="27"/>
      <c r="G17" s="398"/>
      <c r="H17" s="378"/>
      <c r="I17" s="379"/>
    </row>
    <row r="18" spans="1:9" ht="30">
      <c r="A18" s="399" t="s">
        <v>424</v>
      </c>
      <c r="B18" s="399" t="s">
        <v>440</v>
      </c>
      <c r="C18" s="158" t="s">
        <v>544</v>
      </c>
      <c r="D18" s="395"/>
      <c r="E18" s="395"/>
      <c r="G18" s="376"/>
      <c r="H18" s="378"/>
      <c r="I18" s="379"/>
    </row>
    <row r="19" spans="1:9" ht="75">
      <c r="A19" s="379"/>
      <c r="B19" s="379"/>
      <c r="C19" s="158" t="s">
        <v>545</v>
      </c>
      <c r="D19" s="397" t="s">
        <v>463</v>
      </c>
      <c r="E19" s="400">
        <v>21.8</v>
      </c>
      <c r="F19" s="27">
        <v>0</v>
      </c>
      <c r="G19" s="398">
        <f>E19*F19</f>
        <v>0</v>
      </c>
      <c r="H19" s="378"/>
      <c r="I19" s="379"/>
    </row>
    <row r="20" spans="1:9" ht="15">
      <c r="A20" s="379"/>
      <c r="B20" s="379"/>
      <c r="C20" s="158"/>
      <c r="D20" s="395"/>
      <c r="E20" s="395"/>
      <c r="F20" s="27"/>
      <c r="G20" s="398"/>
      <c r="H20" s="378"/>
      <c r="I20" s="379"/>
    </row>
    <row r="21" spans="1:9" ht="45">
      <c r="A21" s="374" t="s">
        <v>424</v>
      </c>
      <c r="B21" s="374" t="s">
        <v>453</v>
      </c>
      <c r="C21" s="158" t="s">
        <v>546</v>
      </c>
      <c r="D21" s="395"/>
      <c r="E21" s="395"/>
      <c r="G21" s="376"/>
      <c r="H21" s="378"/>
      <c r="I21" s="379"/>
    </row>
    <row r="22" spans="1:9" ht="45">
      <c r="C22" s="158" t="s">
        <v>547</v>
      </c>
      <c r="D22" s="379"/>
      <c r="E22" s="379"/>
      <c r="F22" s="32"/>
      <c r="G22" s="379"/>
      <c r="H22" s="378"/>
      <c r="I22" s="379"/>
    </row>
    <row r="23" spans="1:9" ht="45">
      <c r="C23" s="158" t="s">
        <v>548</v>
      </c>
      <c r="D23" s="397" t="s">
        <v>463</v>
      </c>
      <c r="E23" s="400">
        <v>69.400000000000006</v>
      </c>
      <c r="F23" s="27">
        <v>0</v>
      </c>
      <c r="G23" s="398">
        <f>E23*F23</f>
        <v>0</v>
      </c>
      <c r="H23" s="378"/>
      <c r="I23" s="379"/>
    </row>
    <row r="24" spans="1:9">
      <c r="C24" s="163"/>
      <c r="E24" s="401"/>
      <c r="G24" s="376"/>
      <c r="H24" s="379"/>
      <c r="I24" s="379"/>
    </row>
    <row r="25" spans="1:9">
      <c r="C25" s="163" t="s">
        <v>549</v>
      </c>
      <c r="E25" s="401"/>
      <c r="G25" s="376"/>
      <c r="H25" s="379"/>
      <c r="I25" s="379"/>
    </row>
    <row r="26" spans="1:9" ht="15">
      <c r="C26" s="402"/>
      <c r="D26" s="397"/>
      <c r="E26" s="395"/>
      <c r="F26" s="27"/>
      <c r="G26" s="398"/>
      <c r="H26" s="378"/>
      <c r="I26" s="379"/>
    </row>
    <row r="27" spans="1:9" ht="15">
      <c r="A27" s="374" t="s">
        <v>424</v>
      </c>
      <c r="B27" s="374" t="s">
        <v>550</v>
      </c>
      <c r="C27" s="158" t="s">
        <v>551</v>
      </c>
      <c r="D27" s="395"/>
      <c r="E27" s="395"/>
      <c r="G27" s="376"/>
      <c r="H27" s="378"/>
      <c r="I27" s="379"/>
    </row>
    <row r="28" spans="1:9" ht="60">
      <c r="C28" s="158" t="s">
        <v>552</v>
      </c>
      <c r="D28" s="379"/>
      <c r="E28" s="379"/>
      <c r="F28" s="32"/>
      <c r="G28" s="379"/>
      <c r="H28" s="378"/>
      <c r="I28" s="379"/>
    </row>
    <row r="29" spans="1:9" ht="45">
      <c r="C29" s="158" t="s">
        <v>553</v>
      </c>
      <c r="D29" s="379"/>
      <c r="E29" s="379"/>
      <c r="F29" s="32"/>
      <c r="G29" s="379"/>
      <c r="H29" s="378"/>
      <c r="I29" s="379"/>
    </row>
    <row r="30" spans="1:9" ht="30">
      <c r="C30" s="158" t="s">
        <v>554</v>
      </c>
      <c r="D30" s="379"/>
      <c r="E30" s="379"/>
      <c r="F30" s="32"/>
      <c r="G30" s="379"/>
      <c r="H30" s="378"/>
      <c r="I30" s="379"/>
    </row>
    <row r="31" spans="1:9">
      <c r="A31" s="403"/>
      <c r="B31" s="403"/>
      <c r="C31" s="155" t="s">
        <v>555</v>
      </c>
      <c r="D31" s="404"/>
      <c r="E31" s="404"/>
      <c r="F31" s="30"/>
      <c r="G31" s="405"/>
      <c r="H31" s="378"/>
      <c r="I31" s="379"/>
    </row>
    <row r="32" spans="1:9" ht="22.5">
      <c r="A32" s="406"/>
      <c r="B32" s="406"/>
      <c r="C32" s="407" t="s">
        <v>556</v>
      </c>
      <c r="D32" s="397" t="s">
        <v>463</v>
      </c>
      <c r="E32" s="400">
        <v>59.2</v>
      </c>
      <c r="F32" s="27">
        <v>0</v>
      </c>
      <c r="G32" s="398">
        <f>E32*F32</f>
        <v>0</v>
      </c>
      <c r="H32" s="378"/>
      <c r="I32" s="379"/>
    </row>
    <row r="33" spans="1:10">
      <c r="A33" s="406"/>
      <c r="B33" s="406"/>
      <c r="D33" s="395"/>
      <c r="E33" s="395"/>
      <c r="F33" s="39"/>
      <c r="G33" s="408"/>
      <c r="H33" s="378"/>
      <c r="I33" s="379"/>
    </row>
    <row r="34" spans="1:10">
      <c r="A34" s="160"/>
      <c r="B34" s="160"/>
      <c r="C34" s="160" t="str">
        <f>C11</f>
        <v>betonska dela</v>
      </c>
      <c r="D34" s="409" t="s">
        <v>436</v>
      </c>
      <c r="E34" s="160"/>
      <c r="F34" s="29"/>
      <c r="G34" s="409">
        <f>SUM(G15:G33)</f>
        <v>0</v>
      </c>
      <c r="H34" s="378"/>
      <c r="I34" s="379"/>
    </row>
    <row r="35" spans="1:10">
      <c r="G35" s="376"/>
      <c r="H35" s="378"/>
      <c r="I35" s="379"/>
    </row>
    <row r="36" spans="1:10">
      <c r="A36" s="394" t="str">
        <f>A11</f>
        <v>A.II.</v>
      </c>
      <c r="B36" s="394" t="s">
        <v>365</v>
      </c>
      <c r="C36" s="5" t="s">
        <v>557</v>
      </c>
      <c r="D36" s="5"/>
      <c r="E36" s="5"/>
      <c r="F36" s="28"/>
      <c r="G36" s="5"/>
      <c r="H36" s="378"/>
      <c r="I36" s="379"/>
    </row>
    <row r="37" spans="1:10" s="410" customFormat="1" ht="11.25">
      <c r="A37" s="374"/>
      <c r="B37" s="374"/>
      <c r="C37" s="155"/>
      <c r="D37" s="375"/>
      <c r="E37" s="375"/>
      <c r="F37" s="2"/>
      <c r="G37" s="376"/>
    </row>
    <row r="38" spans="1:10" s="410" customFormat="1" ht="60">
      <c r="A38" s="374" t="s">
        <v>424</v>
      </c>
      <c r="B38" s="374" t="s">
        <v>456</v>
      </c>
      <c r="C38" s="158" t="s">
        <v>558</v>
      </c>
      <c r="D38" s="411"/>
      <c r="E38" s="411"/>
      <c r="F38" s="423"/>
      <c r="G38" s="411"/>
    </row>
    <row r="39" spans="1:10" s="410" customFormat="1" ht="60">
      <c r="A39" s="374"/>
      <c r="B39" s="374"/>
      <c r="C39" s="158" t="s">
        <v>559</v>
      </c>
      <c r="D39" s="411"/>
      <c r="E39" s="411"/>
      <c r="F39" s="423"/>
      <c r="G39" s="411"/>
    </row>
    <row r="40" spans="1:10" s="410" customFormat="1" ht="60">
      <c r="A40" s="412"/>
      <c r="B40" s="412"/>
      <c r="C40" s="158" t="s">
        <v>560</v>
      </c>
      <c r="D40" s="411"/>
      <c r="E40" s="411"/>
      <c r="F40" s="423"/>
      <c r="G40" s="411"/>
    </row>
    <row r="41" spans="1:10" s="410" customFormat="1" ht="56.25">
      <c r="A41" s="412"/>
      <c r="B41" s="412"/>
      <c r="C41" s="158" t="s">
        <v>561</v>
      </c>
      <c r="D41" s="411"/>
      <c r="E41" s="411"/>
      <c r="F41" s="423"/>
      <c r="G41" s="411"/>
    </row>
    <row r="42" spans="1:10" s="410" customFormat="1">
      <c r="A42" s="412"/>
      <c r="B42" s="412"/>
      <c r="C42" s="413"/>
      <c r="D42" s="411"/>
      <c r="E42" s="411"/>
      <c r="F42" s="423"/>
      <c r="G42" s="411"/>
    </row>
    <row r="43" spans="1:10" s="410" customFormat="1" ht="15">
      <c r="A43" s="412"/>
      <c r="B43" s="406" t="s">
        <v>442</v>
      </c>
      <c r="C43" s="158" t="s">
        <v>562</v>
      </c>
      <c r="D43" s="395" t="s">
        <v>563</v>
      </c>
      <c r="E43" s="400">
        <v>5912.62</v>
      </c>
      <c r="F43" s="27">
        <v>0</v>
      </c>
      <c r="G43" s="398">
        <f>E43*F43</f>
        <v>0</v>
      </c>
    </row>
    <row r="44" spans="1:10" s="410" customFormat="1" ht="15">
      <c r="A44" s="412"/>
      <c r="B44" s="406"/>
      <c r="C44" s="158"/>
      <c r="D44" s="397"/>
      <c r="E44" s="400"/>
      <c r="F44" s="27"/>
      <c r="J44" s="395"/>
    </row>
    <row r="45" spans="1:10" s="410" customFormat="1" ht="15">
      <c r="A45" s="412"/>
      <c r="B45" s="406" t="s">
        <v>444</v>
      </c>
      <c r="C45" s="158" t="s">
        <v>564</v>
      </c>
      <c r="D45" s="395" t="s">
        <v>563</v>
      </c>
      <c r="E45" s="400">
        <v>3257</v>
      </c>
      <c r="F45" s="27">
        <v>0</v>
      </c>
      <c r="G45" s="398">
        <f>E45*F45</f>
        <v>0</v>
      </c>
      <c r="I45" s="395"/>
      <c r="J45" s="414"/>
    </row>
    <row r="46" spans="1:10">
      <c r="C46" s="415"/>
      <c r="D46" s="374"/>
      <c r="E46" s="374"/>
      <c r="G46" s="376"/>
      <c r="H46" s="378"/>
      <c r="J46" s="416"/>
    </row>
    <row r="47" spans="1:10">
      <c r="A47" s="374" t="s">
        <v>424</v>
      </c>
      <c r="B47" s="374" t="s">
        <v>460</v>
      </c>
      <c r="C47" s="415" t="s">
        <v>565</v>
      </c>
      <c r="D47" s="374"/>
      <c r="E47" s="374"/>
      <c r="G47" s="376"/>
      <c r="H47" s="378"/>
      <c r="J47" s="416"/>
    </row>
    <row r="48" spans="1:10" ht="33.75">
      <c r="C48" s="415" t="s">
        <v>566</v>
      </c>
      <c r="D48" s="374"/>
      <c r="E48" s="374"/>
      <c r="G48" s="376"/>
      <c r="H48" s="378"/>
      <c r="J48" s="416"/>
    </row>
    <row r="49" spans="1:10" ht="33.75">
      <c r="A49" s="379"/>
      <c r="B49" s="379"/>
      <c r="C49" s="155" t="s">
        <v>567</v>
      </c>
      <c r="D49" s="374"/>
      <c r="E49" s="374"/>
      <c r="G49" s="376"/>
      <c r="H49" s="378"/>
      <c r="J49" s="416"/>
    </row>
    <row r="50" spans="1:10">
      <c r="C50" s="155" t="s">
        <v>568</v>
      </c>
      <c r="D50" s="379"/>
      <c r="E50" s="379"/>
      <c r="F50" s="32"/>
      <c r="G50" s="379"/>
      <c r="H50" s="378"/>
      <c r="J50" s="416"/>
    </row>
    <row r="51" spans="1:10" ht="15">
      <c r="C51" s="417" t="s">
        <v>569</v>
      </c>
      <c r="D51" s="418" t="s">
        <v>317</v>
      </c>
      <c r="E51" s="419">
        <v>19.8</v>
      </c>
      <c r="F51" s="31">
        <v>0</v>
      </c>
      <c r="G51" s="420">
        <f>E51*F51</f>
        <v>0</v>
      </c>
      <c r="H51" s="378"/>
      <c r="J51" s="416"/>
    </row>
    <row r="52" spans="1:10">
      <c r="H52" s="378"/>
      <c r="I52" s="379"/>
    </row>
    <row r="53" spans="1:10">
      <c r="A53" s="160"/>
      <c r="B53" s="160"/>
      <c r="C53" s="160" t="str">
        <f>C36</f>
        <v>armatura in razna dela</v>
      </c>
      <c r="D53" s="409" t="s">
        <v>436</v>
      </c>
      <c r="E53" s="160"/>
      <c r="F53" s="29"/>
      <c r="G53" s="409">
        <f>SUM(G38:G51)</f>
        <v>0</v>
      </c>
      <c r="H53" s="378"/>
      <c r="I53" s="379"/>
    </row>
    <row r="54" spans="1:10">
      <c r="C54" s="161"/>
      <c r="H54" s="378"/>
      <c r="I54" s="379"/>
    </row>
    <row r="55" spans="1:10" ht="15">
      <c r="A55" s="389"/>
      <c r="B55" s="389"/>
      <c r="C55" s="157" t="str">
        <f>C3</f>
        <v>Betonska in železokrivska dela</v>
      </c>
      <c r="D55" s="390" t="s">
        <v>436</v>
      </c>
      <c r="E55" s="391" t="s">
        <v>437</v>
      </c>
      <c r="F55" s="37"/>
      <c r="G55" s="421">
        <f>SUM(G53,G34)</f>
        <v>0</v>
      </c>
      <c r="H55" s="378"/>
      <c r="I55" s="379"/>
    </row>
    <row r="56" spans="1:10">
      <c r="A56" s="422"/>
      <c r="B56" s="422"/>
      <c r="C56" s="162"/>
      <c r="D56" s="379"/>
      <c r="E56" s="379"/>
      <c r="F56" s="32"/>
      <c r="G56" s="379"/>
      <c r="H56" s="379"/>
      <c r="I56" s="379"/>
    </row>
    <row r="57" spans="1:10">
      <c r="A57" s="422"/>
      <c r="B57" s="422"/>
      <c r="C57" s="163"/>
      <c r="D57" s="379"/>
      <c r="E57" s="379"/>
      <c r="F57" s="32"/>
      <c r="G57" s="379"/>
      <c r="H57" s="379"/>
      <c r="I57" s="379"/>
    </row>
  </sheetData>
  <sheetProtection algorithmName="SHA-512" hashValue="/9WNqKpxGSO7059tvW4K+w+qpj79W4/4uV05RIpg/bKfR9/mEVDI/By10wP/RXHSwkp71erDTnxj8bzbr8AcoA==" saltValue="b+vkxMNsx81fgvs/0HF3EA==" spinCount="100000" sheet="1"/>
  <hyperlinks>
    <hyperlink ref="C6" location="SPL.DOL.!Področje_tiskanja" display="SPL.DOL.!Področje_tiskanja" xr:uid="{0143136D-A246-4F2C-88DF-A10B7E859BE2}"/>
  </hyperlinks>
  <pageMargins left="0.98425196850393704" right="0.31496062992125984" top="0.98425196850393704" bottom="0.98425196850393704" header="0.39370078740157483" footer="0.39370078740157483"/>
  <pageSetup paperSize="9" orientation="portrait" r:id="rId1"/>
  <headerFooter>
    <oddHeader>&amp;L&amp;"Arial,Krepko"&amp;12&amp;K00-040&amp;G&amp;RPOPIS DEL
GRADBENO OBRTNIŠKA DELA</oddHeader>
    <oddFooter>&amp;L&amp;F&amp;C&amp;A&amp;R&amp;P</oddFooter>
  </headerFooter>
  <rowBreaks count="1" manualBreakCount="1">
    <brk id="34" max="6" man="1"/>
  </row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FEF0A-71E1-4F16-8822-4C39D937869E}">
  <sheetPr codeName="List13">
    <tabColor rgb="FF7030A0"/>
  </sheetPr>
  <dimension ref="A1:L29"/>
  <sheetViews>
    <sheetView showZeros="0" showOutlineSymbols="0" view="pageBreakPreview" topLeftCell="A8" zoomScaleNormal="100" zoomScaleSheetLayoutView="100" workbookViewId="0">
      <selection activeCell="F23" sqref="F23"/>
    </sheetView>
  </sheetViews>
  <sheetFormatPr defaultRowHeight="12.75"/>
  <cols>
    <col min="1" max="1" width="5.85546875" style="374" customWidth="1"/>
    <col min="2" max="2" width="4.140625" style="374" customWidth="1"/>
    <col min="3" max="3" width="37.42578125" style="155" customWidth="1"/>
    <col min="4" max="4" width="5" style="375" customWidth="1"/>
    <col min="5" max="5" width="7.5703125" style="375" customWidth="1"/>
    <col min="6" max="6" width="11" style="376" customWidth="1"/>
    <col min="7" max="7" width="14.42578125" style="377" customWidth="1"/>
    <col min="8" max="8" width="11.85546875" style="377" customWidth="1"/>
    <col min="9" max="10" width="11.85546875" style="378" customWidth="1"/>
    <col min="11" max="11" width="9.140625" style="429" customWidth="1"/>
    <col min="12" max="12" width="7.85546875" style="416" customWidth="1"/>
    <col min="13" max="256" width="9.140625" style="379"/>
    <col min="257" max="257" width="5.85546875" style="379" customWidth="1"/>
    <col min="258" max="258" width="4.140625" style="379" customWidth="1"/>
    <col min="259" max="259" width="47.85546875" style="379" customWidth="1"/>
    <col min="260" max="260" width="5" style="379" customWidth="1"/>
    <col min="261" max="261" width="7.5703125" style="379" customWidth="1"/>
    <col min="262" max="262" width="11" style="379" customWidth="1"/>
    <col min="263" max="263" width="14.42578125" style="379" customWidth="1"/>
    <col min="264" max="266" width="11.85546875" style="379" customWidth="1"/>
    <col min="267" max="267" width="9.140625" style="379"/>
    <col min="268" max="268" width="7.85546875" style="379" customWidth="1"/>
    <col min="269" max="512" width="9.140625" style="379"/>
    <col min="513" max="513" width="5.85546875" style="379" customWidth="1"/>
    <col min="514" max="514" width="4.140625" style="379" customWidth="1"/>
    <col min="515" max="515" width="47.85546875" style="379" customWidth="1"/>
    <col min="516" max="516" width="5" style="379" customWidth="1"/>
    <col min="517" max="517" width="7.5703125" style="379" customWidth="1"/>
    <col min="518" max="518" width="11" style="379" customWidth="1"/>
    <col min="519" max="519" width="14.42578125" style="379" customWidth="1"/>
    <col min="520" max="522" width="11.85546875" style="379" customWidth="1"/>
    <col min="523" max="523" width="9.140625" style="379"/>
    <col min="524" max="524" width="7.85546875" style="379" customWidth="1"/>
    <col min="525" max="768" width="9.140625" style="379"/>
    <col min="769" max="769" width="5.85546875" style="379" customWidth="1"/>
    <col min="770" max="770" width="4.140625" style="379" customWidth="1"/>
    <col min="771" max="771" width="47.85546875" style="379" customWidth="1"/>
    <col min="772" max="772" width="5" style="379" customWidth="1"/>
    <col min="773" max="773" width="7.5703125" style="379" customWidth="1"/>
    <col min="774" max="774" width="11" style="379" customWidth="1"/>
    <col min="775" max="775" width="14.42578125" style="379" customWidth="1"/>
    <col min="776" max="778" width="11.85546875" style="379" customWidth="1"/>
    <col min="779" max="779" width="9.140625" style="379"/>
    <col min="780" max="780" width="7.85546875" style="379" customWidth="1"/>
    <col min="781" max="1024" width="9.140625" style="379"/>
    <col min="1025" max="1025" width="5.85546875" style="379" customWidth="1"/>
    <col min="1026" max="1026" width="4.140625" style="379" customWidth="1"/>
    <col min="1027" max="1027" width="47.85546875" style="379" customWidth="1"/>
    <col min="1028" max="1028" width="5" style="379" customWidth="1"/>
    <col min="1029" max="1029" width="7.5703125" style="379" customWidth="1"/>
    <col min="1030" max="1030" width="11" style="379" customWidth="1"/>
    <col min="1031" max="1031" width="14.42578125" style="379" customWidth="1"/>
    <col min="1032" max="1034" width="11.85546875" style="379" customWidth="1"/>
    <col min="1035" max="1035" width="9.140625" style="379"/>
    <col min="1036" max="1036" width="7.85546875" style="379" customWidth="1"/>
    <col min="1037" max="1280" width="9.140625" style="379"/>
    <col min="1281" max="1281" width="5.85546875" style="379" customWidth="1"/>
    <col min="1282" max="1282" width="4.140625" style="379" customWidth="1"/>
    <col min="1283" max="1283" width="47.85546875" style="379" customWidth="1"/>
    <col min="1284" max="1284" width="5" style="379" customWidth="1"/>
    <col min="1285" max="1285" width="7.5703125" style="379" customWidth="1"/>
    <col min="1286" max="1286" width="11" style="379" customWidth="1"/>
    <col min="1287" max="1287" width="14.42578125" style="379" customWidth="1"/>
    <col min="1288" max="1290" width="11.85546875" style="379" customWidth="1"/>
    <col min="1291" max="1291" width="9.140625" style="379"/>
    <col min="1292" max="1292" width="7.85546875" style="379" customWidth="1"/>
    <col min="1293" max="1536" width="9.140625" style="379"/>
    <col min="1537" max="1537" width="5.85546875" style="379" customWidth="1"/>
    <col min="1538" max="1538" width="4.140625" style="379" customWidth="1"/>
    <col min="1539" max="1539" width="47.85546875" style="379" customWidth="1"/>
    <col min="1540" max="1540" width="5" style="379" customWidth="1"/>
    <col min="1541" max="1541" width="7.5703125" style="379" customWidth="1"/>
    <col min="1542" max="1542" width="11" style="379" customWidth="1"/>
    <col min="1543" max="1543" width="14.42578125" style="379" customWidth="1"/>
    <col min="1544" max="1546" width="11.85546875" style="379" customWidth="1"/>
    <col min="1547" max="1547" width="9.140625" style="379"/>
    <col min="1548" max="1548" width="7.85546875" style="379" customWidth="1"/>
    <col min="1549" max="1792" width="9.140625" style="379"/>
    <col min="1793" max="1793" width="5.85546875" style="379" customWidth="1"/>
    <col min="1794" max="1794" width="4.140625" style="379" customWidth="1"/>
    <col min="1795" max="1795" width="47.85546875" style="379" customWidth="1"/>
    <col min="1796" max="1796" width="5" style="379" customWidth="1"/>
    <col min="1797" max="1797" width="7.5703125" style="379" customWidth="1"/>
    <col min="1798" max="1798" width="11" style="379" customWidth="1"/>
    <col min="1799" max="1799" width="14.42578125" style="379" customWidth="1"/>
    <col min="1800" max="1802" width="11.85546875" style="379" customWidth="1"/>
    <col min="1803" max="1803" width="9.140625" style="379"/>
    <col min="1804" max="1804" width="7.85546875" style="379" customWidth="1"/>
    <col min="1805" max="2048" width="9.140625" style="379"/>
    <col min="2049" max="2049" width="5.85546875" style="379" customWidth="1"/>
    <col min="2050" max="2050" width="4.140625" style="379" customWidth="1"/>
    <col min="2051" max="2051" width="47.85546875" style="379" customWidth="1"/>
    <col min="2052" max="2052" width="5" style="379" customWidth="1"/>
    <col min="2053" max="2053" width="7.5703125" style="379" customWidth="1"/>
    <col min="2054" max="2054" width="11" style="379" customWidth="1"/>
    <col min="2055" max="2055" width="14.42578125" style="379" customWidth="1"/>
    <col min="2056" max="2058" width="11.85546875" style="379" customWidth="1"/>
    <col min="2059" max="2059" width="9.140625" style="379"/>
    <col min="2060" max="2060" width="7.85546875" style="379" customWidth="1"/>
    <col min="2061" max="2304" width="9.140625" style="379"/>
    <col min="2305" max="2305" width="5.85546875" style="379" customWidth="1"/>
    <col min="2306" max="2306" width="4.140625" style="379" customWidth="1"/>
    <col min="2307" max="2307" width="47.85546875" style="379" customWidth="1"/>
    <col min="2308" max="2308" width="5" style="379" customWidth="1"/>
    <col min="2309" max="2309" width="7.5703125" style="379" customWidth="1"/>
    <col min="2310" max="2310" width="11" style="379" customWidth="1"/>
    <col min="2311" max="2311" width="14.42578125" style="379" customWidth="1"/>
    <col min="2312" max="2314" width="11.85546875" style="379" customWidth="1"/>
    <col min="2315" max="2315" width="9.140625" style="379"/>
    <col min="2316" max="2316" width="7.85546875" style="379" customWidth="1"/>
    <col min="2317" max="2560" width="9.140625" style="379"/>
    <col min="2561" max="2561" width="5.85546875" style="379" customWidth="1"/>
    <col min="2562" max="2562" width="4.140625" style="379" customWidth="1"/>
    <col min="2563" max="2563" width="47.85546875" style="379" customWidth="1"/>
    <col min="2564" max="2564" width="5" style="379" customWidth="1"/>
    <col min="2565" max="2565" width="7.5703125" style="379" customWidth="1"/>
    <col min="2566" max="2566" width="11" style="379" customWidth="1"/>
    <col min="2567" max="2567" width="14.42578125" style="379" customWidth="1"/>
    <col min="2568" max="2570" width="11.85546875" style="379" customWidth="1"/>
    <col min="2571" max="2571" width="9.140625" style="379"/>
    <col min="2572" max="2572" width="7.85546875" style="379" customWidth="1"/>
    <col min="2573" max="2816" width="9.140625" style="379"/>
    <col min="2817" max="2817" width="5.85546875" style="379" customWidth="1"/>
    <col min="2818" max="2818" width="4.140625" style="379" customWidth="1"/>
    <col min="2819" max="2819" width="47.85546875" style="379" customWidth="1"/>
    <col min="2820" max="2820" width="5" style="379" customWidth="1"/>
    <col min="2821" max="2821" width="7.5703125" style="379" customWidth="1"/>
    <col min="2822" max="2822" width="11" style="379" customWidth="1"/>
    <col min="2823" max="2823" width="14.42578125" style="379" customWidth="1"/>
    <col min="2824" max="2826" width="11.85546875" style="379" customWidth="1"/>
    <col min="2827" max="2827" width="9.140625" style="379"/>
    <col min="2828" max="2828" width="7.85546875" style="379" customWidth="1"/>
    <col min="2829" max="3072" width="9.140625" style="379"/>
    <col min="3073" max="3073" width="5.85546875" style="379" customWidth="1"/>
    <col min="3074" max="3074" width="4.140625" style="379" customWidth="1"/>
    <col min="3075" max="3075" width="47.85546875" style="379" customWidth="1"/>
    <col min="3076" max="3076" width="5" style="379" customWidth="1"/>
    <col min="3077" max="3077" width="7.5703125" style="379" customWidth="1"/>
    <col min="3078" max="3078" width="11" style="379" customWidth="1"/>
    <col min="3079" max="3079" width="14.42578125" style="379" customWidth="1"/>
    <col min="3080" max="3082" width="11.85546875" style="379" customWidth="1"/>
    <col min="3083" max="3083" width="9.140625" style="379"/>
    <col min="3084" max="3084" width="7.85546875" style="379" customWidth="1"/>
    <col min="3085" max="3328" width="9.140625" style="379"/>
    <col min="3329" max="3329" width="5.85546875" style="379" customWidth="1"/>
    <col min="3330" max="3330" width="4.140625" style="379" customWidth="1"/>
    <col min="3331" max="3331" width="47.85546875" style="379" customWidth="1"/>
    <col min="3332" max="3332" width="5" style="379" customWidth="1"/>
    <col min="3333" max="3333" width="7.5703125" style="379" customWidth="1"/>
    <col min="3334" max="3334" width="11" style="379" customWidth="1"/>
    <col min="3335" max="3335" width="14.42578125" style="379" customWidth="1"/>
    <col min="3336" max="3338" width="11.85546875" style="379" customWidth="1"/>
    <col min="3339" max="3339" width="9.140625" style="379"/>
    <col min="3340" max="3340" width="7.85546875" style="379" customWidth="1"/>
    <col min="3341" max="3584" width="9.140625" style="379"/>
    <col min="3585" max="3585" width="5.85546875" style="379" customWidth="1"/>
    <col min="3586" max="3586" width="4.140625" style="379" customWidth="1"/>
    <col min="3587" max="3587" width="47.85546875" style="379" customWidth="1"/>
    <col min="3588" max="3588" width="5" style="379" customWidth="1"/>
    <col min="3589" max="3589" width="7.5703125" style="379" customWidth="1"/>
    <col min="3590" max="3590" width="11" style="379" customWidth="1"/>
    <col min="3591" max="3591" width="14.42578125" style="379" customWidth="1"/>
    <col min="3592" max="3594" width="11.85546875" style="379" customWidth="1"/>
    <col min="3595" max="3595" width="9.140625" style="379"/>
    <col min="3596" max="3596" width="7.85546875" style="379" customWidth="1"/>
    <col min="3597" max="3840" width="9.140625" style="379"/>
    <col min="3841" max="3841" width="5.85546875" style="379" customWidth="1"/>
    <col min="3842" max="3842" width="4.140625" style="379" customWidth="1"/>
    <col min="3843" max="3843" width="47.85546875" style="379" customWidth="1"/>
    <col min="3844" max="3844" width="5" style="379" customWidth="1"/>
    <col min="3845" max="3845" width="7.5703125" style="379" customWidth="1"/>
    <col min="3846" max="3846" width="11" style="379" customWidth="1"/>
    <col min="3847" max="3847" width="14.42578125" style="379" customWidth="1"/>
    <col min="3848" max="3850" width="11.85546875" style="379" customWidth="1"/>
    <col min="3851" max="3851" width="9.140625" style="379"/>
    <col min="3852" max="3852" width="7.85546875" style="379" customWidth="1"/>
    <col min="3853" max="4096" width="9.140625" style="379"/>
    <col min="4097" max="4097" width="5.85546875" style="379" customWidth="1"/>
    <col min="4098" max="4098" width="4.140625" style="379" customWidth="1"/>
    <col min="4099" max="4099" width="47.85546875" style="379" customWidth="1"/>
    <col min="4100" max="4100" width="5" style="379" customWidth="1"/>
    <col min="4101" max="4101" width="7.5703125" style="379" customWidth="1"/>
    <col min="4102" max="4102" width="11" style="379" customWidth="1"/>
    <col min="4103" max="4103" width="14.42578125" style="379" customWidth="1"/>
    <col min="4104" max="4106" width="11.85546875" style="379" customWidth="1"/>
    <col min="4107" max="4107" width="9.140625" style="379"/>
    <col min="4108" max="4108" width="7.85546875" style="379" customWidth="1"/>
    <col min="4109" max="4352" width="9.140625" style="379"/>
    <col min="4353" max="4353" width="5.85546875" style="379" customWidth="1"/>
    <col min="4354" max="4354" width="4.140625" style="379" customWidth="1"/>
    <col min="4355" max="4355" width="47.85546875" style="379" customWidth="1"/>
    <col min="4356" max="4356" width="5" style="379" customWidth="1"/>
    <col min="4357" max="4357" width="7.5703125" style="379" customWidth="1"/>
    <col min="4358" max="4358" width="11" style="379" customWidth="1"/>
    <col min="4359" max="4359" width="14.42578125" style="379" customWidth="1"/>
    <col min="4360" max="4362" width="11.85546875" style="379" customWidth="1"/>
    <col min="4363" max="4363" width="9.140625" style="379"/>
    <col min="4364" max="4364" width="7.85546875" style="379" customWidth="1"/>
    <col min="4365" max="4608" width="9.140625" style="379"/>
    <col min="4609" max="4609" width="5.85546875" style="379" customWidth="1"/>
    <col min="4610" max="4610" width="4.140625" style="379" customWidth="1"/>
    <col min="4611" max="4611" width="47.85546875" style="379" customWidth="1"/>
    <col min="4612" max="4612" width="5" style="379" customWidth="1"/>
    <col min="4613" max="4613" width="7.5703125" style="379" customWidth="1"/>
    <col min="4614" max="4614" width="11" style="379" customWidth="1"/>
    <col min="4615" max="4615" width="14.42578125" style="379" customWidth="1"/>
    <col min="4616" max="4618" width="11.85546875" style="379" customWidth="1"/>
    <col min="4619" max="4619" width="9.140625" style="379"/>
    <col min="4620" max="4620" width="7.85546875" style="379" customWidth="1"/>
    <col min="4621" max="4864" width="9.140625" style="379"/>
    <col min="4865" max="4865" width="5.85546875" style="379" customWidth="1"/>
    <col min="4866" max="4866" width="4.140625" style="379" customWidth="1"/>
    <col min="4867" max="4867" width="47.85546875" style="379" customWidth="1"/>
    <col min="4868" max="4868" width="5" style="379" customWidth="1"/>
    <col min="4869" max="4869" width="7.5703125" style="379" customWidth="1"/>
    <col min="4870" max="4870" width="11" style="379" customWidth="1"/>
    <col min="4871" max="4871" width="14.42578125" style="379" customWidth="1"/>
    <col min="4872" max="4874" width="11.85546875" style="379" customWidth="1"/>
    <col min="4875" max="4875" width="9.140625" style="379"/>
    <col min="4876" max="4876" width="7.85546875" style="379" customWidth="1"/>
    <col min="4877" max="5120" width="9.140625" style="379"/>
    <col min="5121" max="5121" width="5.85546875" style="379" customWidth="1"/>
    <col min="5122" max="5122" width="4.140625" style="379" customWidth="1"/>
    <col min="5123" max="5123" width="47.85546875" style="379" customWidth="1"/>
    <col min="5124" max="5124" width="5" style="379" customWidth="1"/>
    <col min="5125" max="5125" width="7.5703125" style="379" customWidth="1"/>
    <col min="5126" max="5126" width="11" style="379" customWidth="1"/>
    <col min="5127" max="5127" width="14.42578125" style="379" customWidth="1"/>
    <col min="5128" max="5130" width="11.85546875" style="379" customWidth="1"/>
    <col min="5131" max="5131" width="9.140625" style="379"/>
    <col min="5132" max="5132" width="7.85546875" style="379" customWidth="1"/>
    <col min="5133" max="5376" width="9.140625" style="379"/>
    <col min="5377" max="5377" width="5.85546875" style="379" customWidth="1"/>
    <col min="5378" max="5378" width="4.140625" style="379" customWidth="1"/>
    <col min="5379" max="5379" width="47.85546875" style="379" customWidth="1"/>
    <col min="5380" max="5380" width="5" style="379" customWidth="1"/>
    <col min="5381" max="5381" width="7.5703125" style="379" customWidth="1"/>
    <col min="5382" max="5382" width="11" style="379" customWidth="1"/>
    <col min="5383" max="5383" width="14.42578125" style="379" customWidth="1"/>
    <col min="5384" max="5386" width="11.85546875" style="379" customWidth="1"/>
    <col min="5387" max="5387" width="9.140625" style="379"/>
    <col min="5388" max="5388" width="7.85546875" style="379" customWidth="1"/>
    <col min="5389" max="5632" width="9.140625" style="379"/>
    <col min="5633" max="5633" width="5.85546875" style="379" customWidth="1"/>
    <col min="5634" max="5634" width="4.140625" style="379" customWidth="1"/>
    <col min="5635" max="5635" width="47.85546875" style="379" customWidth="1"/>
    <col min="5636" max="5636" width="5" style="379" customWidth="1"/>
    <col min="5637" max="5637" width="7.5703125" style="379" customWidth="1"/>
    <col min="5638" max="5638" width="11" style="379" customWidth="1"/>
    <col min="5639" max="5639" width="14.42578125" style="379" customWidth="1"/>
    <col min="5640" max="5642" width="11.85546875" style="379" customWidth="1"/>
    <col min="5643" max="5643" width="9.140625" style="379"/>
    <col min="5644" max="5644" width="7.85546875" style="379" customWidth="1"/>
    <col min="5645" max="5888" width="9.140625" style="379"/>
    <col min="5889" max="5889" width="5.85546875" style="379" customWidth="1"/>
    <col min="5890" max="5890" width="4.140625" style="379" customWidth="1"/>
    <col min="5891" max="5891" width="47.85546875" style="379" customWidth="1"/>
    <col min="5892" max="5892" width="5" style="379" customWidth="1"/>
    <col min="5893" max="5893" width="7.5703125" style="379" customWidth="1"/>
    <col min="5894" max="5894" width="11" style="379" customWidth="1"/>
    <col min="5895" max="5895" width="14.42578125" style="379" customWidth="1"/>
    <col min="5896" max="5898" width="11.85546875" style="379" customWidth="1"/>
    <col min="5899" max="5899" width="9.140625" style="379"/>
    <col min="5900" max="5900" width="7.85546875" style="379" customWidth="1"/>
    <col min="5901" max="6144" width="9.140625" style="379"/>
    <col min="6145" max="6145" width="5.85546875" style="379" customWidth="1"/>
    <col min="6146" max="6146" width="4.140625" style="379" customWidth="1"/>
    <col min="6147" max="6147" width="47.85546875" style="379" customWidth="1"/>
    <col min="6148" max="6148" width="5" style="379" customWidth="1"/>
    <col min="6149" max="6149" width="7.5703125" style="379" customWidth="1"/>
    <col min="6150" max="6150" width="11" style="379" customWidth="1"/>
    <col min="6151" max="6151" width="14.42578125" style="379" customWidth="1"/>
    <col min="6152" max="6154" width="11.85546875" style="379" customWidth="1"/>
    <col min="6155" max="6155" width="9.140625" style="379"/>
    <col min="6156" max="6156" width="7.85546875" style="379" customWidth="1"/>
    <col min="6157" max="6400" width="9.140625" style="379"/>
    <col min="6401" max="6401" width="5.85546875" style="379" customWidth="1"/>
    <col min="6402" max="6402" width="4.140625" style="379" customWidth="1"/>
    <col min="6403" max="6403" width="47.85546875" style="379" customWidth="1"/>
    <col min="6404" max="6404" width="5" style="379" customWidth="1"/>
    <col min="6405" max="6405" width="7.5703125" style="379" customWidth="1"/>
    <col min="6406" max="6406" width="11" style="379" customWidth="1"/>
    <col min="6407" max="6407" width="14.42578125" style="379" customWidth="1"/>
    <col min="6408" max="6410" width="11.85546875" style="379" customWidth="1"/>
    <col min="6411" max="6411" width="9.140625" style="379"/>
    <col min="6412" max="6412" width="7.85546875" style="379" customWidth="1"/>
    <col min="6413" max="6656" width="9.140625" style="379"/>
    <col min="6657" max="6657" width="5.85546875" style="379" customWidth="1"/>
    <col min="6658" max="6658" width="4.140625" style="379" customWidth="1"/>
    <col min="6659" max="6659" width="47.85546875" style="379" customWidth="1"/>
    <col min="6660" max="6660" width="5" style="379" customWidth="1"/>
    <col min="6661" max="6661" width="7.5703125" style="379" customWidth="1"/>
    <col min="6662" max="6662" width="11" style="379" customWidth="1"/>
    <col min="6663" max="6663" width="14.42578125" style="379" customWidth="1"/>
    <col min="6664" max="6666" width="11.85546875" style="379" customWidth="1"/>
    <col min="6667" max="6667" width="9.140625" style="379"/>
    <col min="6668" max="6668" width="7.85546875" style="379" customWidth="1"/>
    <col min="6669" max="6912" width="9.140625" style="379"/>
    <col min="6913" max="6913" width="5.85546875" style="379" customWidth="1"/>
    <col min="6914" max="6914" width="4.140625" style="379" customWidth="1"/>
    <col min="6915" max="6915" width="47.85546875" style="379" customWidth="1"/>
    <col min="6916" max="6916" width="5" style="379" customWidth="1"/>
    <col min="6917" max="6917" width="7.5703125" style="379" customWidth="1"/>
    <col min="6918" max="6918" width="11" style="379" customWidth="1"/>
    <col min="6919" max="6919" width="14.42578125" style="379" customWidth="1"/>
    <col min="6920" max="6922" width="11.85546875" style="379" customWidth="1"/>
    <col min="6923" max="6923" width="9.140625" style="379"/>
    <col min="6924" max="6924" width="7.85546875" style="379" customWidth="1"/>
    <col min="6925" max="7168" width="9.140625" style="379"/>
    <col min="7169" max="7169" width="5.85546875" style="379" customWidth="1"/>
    <col min="7170" max="7170" width="4.140625" style="379" customWidth="1"/>
    <col min="7171" max="7171" width="47.85546875" style="379" customWidth="1"/>
    <col min="7172" max="7172" width="5" style="379" customWidth="1"/>
    <col min="7173" max="7173" width="7.5703125" style="379" customWidth="1"/>
    <col min="7174" max="7174" width="11" style="379" customWidth="1"/>
    <col min="7175" max="7175" width="14.42578125" style="379" customWidth="1"/>
    <col min="7176" max="7178" width="11.85546875" style="379" customWidth="1"/>
    <col min="7179" max="7179" width="9.140625" style="379"/>
    <col min="7180" max="7180" width="7.85546875" style="379" customWidth="1"/>
    <col min="7181" max="7424" width="9.140625" style="379"/>
    <col min="7425" max="7425" width="5.85546875" style="379" customWidth="1"/>
    <col min="7426" max="7426" width="4.140625" style="379" customWidth="1"/>
    <col min="7427" max="7427" width="47.85546875" style="379" customWidth="1"/>
    <col min="7428" max="7428" width="5" style="379" customWidth="1"/>
    <col min="7429" max="7429" width="7.5703125" style="379" customWidth="1"/>
    <col min="7430" max="7430" width="11" style="379" customWidth="1"/>
    <col min="7431" max="7431" width="14.42578125" style="379" customWidth="1"/>
    <col min="7432" max="7434" width="11.85546875" style="379" customWidth="1"/>
    <col min="7435" max="7435" width="9.140625" style="379"/>
    <col min="7436" max="7436" width="7.85546875" style="379" customWidth="1"/>
    <col min="7437" max="7680" width="9.140625" style="379"/>
    <col min="7681" max="7681" width="5.85546875" style="379" customWidth="1"/>
    <col min="7682" max="7682" width="4.140625" style="379" customWidth="1"/>
    <col min="7683" max="7683" width="47.85546875" style="379" customWidth="1"/>
    <col min="7684" max="7684" width="5" style="379" customWidth="1"/>
    <col min="7685" max="7685" width="7.5703125" style="379" customWidth="1"/>
    <col min="7686" max="7686" width="11" style="379" customWidth="1"/>
    <col min="7687" max="7687" width="14.42578125" style="379" customWidth="1"/>
    <col min="7688" max="7690" width="11.85546875" style="379" customWidth="1"/>
    <col min="7691" max="7691" width="9.140625" style="379"/>
    <col min="7692" max="7692" width="7.85546875" style="379" customWidth="1"/>
    <col min="7693" max="7936" width="9.140625" style="379"/>
    <col min="7937" max="7937" width="5.85546875" style="379" customWidth="1"/>
    <col min="7938" max="7938" width="4.140625" style="379" customWidth="1"/>
    <col min="7939" max="7939" width="47.85546875" style="379" customWidth="1"/>
    <col min="7940" max="7940" width="5" style="379" customWidth="1"/>
    <col min="7941" max="7941" width="7.5703125" style="379" customWidth="1"/>
    <col min="7942" max="7942" width="11" style="379" customWidth="1"/>
    <col min="7943" max="7943" width="14.42578125" style="379" customWidth="1"/>
    <col min="7944" max="7946" width="11.85546875" style="379" customWidth="1"/>
    <col min="7947" max="7947" width="9.140625" style="379"/>
    <col min="7948" max="7948" width="7.85546875" style="379" customWidth="1"/>
    <col min="7949" max="8192" width="9.140625" style="379"/>
    <col min="8193" max="8193" width="5.85546875" style="379" customWidth="1"/>
    <col min="8194" max="8194" width="4.140625" style="379" customWidth="1"/>
    <col min="8195" max="8195" width="47.85546875" style="379" customWidth="1"/>
    <col min="8196" max="8196" width="5" style="379" customWidth="1"/>
    <col min="8197" max="8197" width="7.5703125" style="379" customWidth="1"/>
    <col min="8198" max="8198" width="11" style="379" customWidth="1"/>
    <col min="8199" max="8199" width="14.42578125" style="379" customWidth="1"/>
    <col min="8200" max="8202" width="11.85546875" style="379" customWidth="1"/>
    <col min="8203" max="8203" width="9.140625" style="379"/>
    <col min="8204" max="8204" width="7.85546875" style="379" customWidth="1"/>
    <col min="8205" max="8448" width="9.140625" style="379"/>
    <col min="8449" max="8449" width="5.85546875" style="379" customWidth="1"/>
    <col min="8450" max="8450" width="4.140625" style="379" customWidth="1"/>
    <col min="8451" max="8451" width="47.85546875" style="379" customWidth="1"/>
    <col min="8452" max="8452" width="5" style="379" customWidth="1"/>
    <col min="8453" max="8453" width="7.5703125" style="379" customWidth="1"/>
    <col min="8454" max="8454" width="11" style="379" customWidth="1"/>
    <col min="8455" max="8455" width="14.42578125" style="379" customWidth="1"/>
    <col min="8456" max="8458" width="11.85546875" style="379" customWidth="1"/>
    <col min="8459" max="8459" width="9.140625" style="379"/>
    <col min="8460" max="8460" width="7.85546875" style="379" customWidth="1"/>
    <col min="8461" max="8704" width="9.140625" style="379"/>
    <col min="8705" max="8705" width="5.85546875" style="379" customWidth="1"/>
    <col min="8706" max="8706" width="4.140625" style="379" customWidth="1"/>
    <col min="8707" max="8707" width="47.85546875" style="379" customWidth="1"/>
    <col min="8708" max="8708" width="5" style="379" customWidth="1"/>
    <col min="8709" max="8709" width="7.5703125" style="379" customWidth="1"/>
    <col min="8710" max="8710" width="11" style="379" customWidth="1"/>
    <col min="8711" max="8711" width="14.42578125" style="379" customWidth="1"/>
    <col min="8712" max="8714" width="11.85546875" style="379" customWidth="1"/>
    <col min="8715" max="8715" width="9.140625" style="379"/>
    <col min="8716" max="8716" width="7.85546875" style="379" customWidth="1"/>
    <col min="8717" max="8960" width="9.140625" style="379"/>
    <col min="8961" max="8961" width="5.85546875" style="379" customWidth="1"/>
    <col min="8962" max="8962" width="4.140625" style="379" customWidth="1"/>
    <col min="8963" max="8963" width="47.85546875" style="379" customWidth="1"/>
    <col min="8964" max="8964" width="5" style="379" customWidth="1"/>
    <col min="8965" max="8965" width="7.5703125" style="379" customWidth="1"/>
    <col min="8966" max="8966" width="11" style="379" customWidth="1"/>
    <col min="8967" max="8967" width="14.42578125" style="379" customWidth="1"/>
    <col min="8968" max="8970" width="11.85546875" style="379" customWidth="1"/>
    <col min="8971" max="8971" width="9.140625" style="379"/>
    <col min="8972" max="8972" width="7.85546875" style="379" customWidth="1"/>
    <col min="8973" max="9216" width="9.140625" style="379"/>
    <col min="9217" max="9217" width="5.85546875" style="379" customWidth="1"/>
    <col min="9218" max="9218" width="4.140625" style="379" customWidth="1"/>
    <col min="9219" max="9219" width="47.85546875" style="379" customWidth="1"/>
    <col min="9220" max="9220" width="5" style="379" customWidth="1"/>
    <col min="9221" max="9221" width="7.5703125" style="379" customWidth="1"/>
    <col min="9222" max="9222" width="11" style="379" customWidth="1"/>
    <col min="9223" max="9223" width="14.42578125" style="379" customWidth="1"/>
    <col min="9224" max="9226" width="11.85546875" style="379" customWidth="1"/>
    <col min="9227" max="9227" width="9.140625" style="379"/>
    <col min="9228" max="9228" width="7.85546875" style="379" customWidth="1"/>
    <col min="9229" max="9472" width="9.140625" style="379"/>
    <col min="9473" max="9473" width="5.85546875" style="379" customWidth="1"/>
    <col min="9474" max="9474" width="4.140625" style="379" customWidth="1"/>
    <col min="9475" max="9475" width="47.85546875" style="379" customWidth="1"/>
    <col min="9476" max="9476" width="5" style="379" customWidth="1"/>
    <col min="9477" max="9477" width="7.5703125" style="379" customWidth="1"/>
    <col min="9478" max="9478" width="11" style="379" customWidth="1"/>
    <col min="9479" max="9479" width="14.42578125" style="379" customWidth="1"/>
    <col min="9480" max="9482" width="11.85546875" style="379" customWidth="1"/>
    <col min="9483" max="9483" width="9.140625" style="379"/>
    <col min="9484" max="9484" width="7.85546875" style="379" customWidth="1"/>
    <col min="9485" max="9728" width="9.140625" style="379"/>
    <col min="9729" max="9729" width="5.85546875" style="379" customWidth="1"/>
    <col min="9730" max="9730" width="4.140625" style="379" customWidth="1"/>
    <col min="9731" max="9731" width="47.85546875" style="379" customWidth="1"/>
    <col min="9732" max="9732" width="5" style="379" customWidth="1"/>
    <col min="9733" max="9733" width="7.5703125" style="379" customWidth="1"/>
    <col min="9734" max="9734" width="11" style="379" customWidth="1"/>
    <col min="9735" max="9735" width="14.42578125" style="379" customWidth="1"/>
    <col min="9736" max="9738" width="11.85546875" style="379" customWidth="1"/>
    <col min="9739" max="9739" width="9.140625" style="379"/>
    <col min="9740" max="9740" width="7.85546875" style="379" customWidth="1"/>
    <col min="9741" max="9984" width="9.140625" style="379"/>
    <col min="9985" max="9985" width="5.85546875" style="379" customWidth="1"/>
    <col min="9986" max="9986" width="4.140625" style="379" customWidth="1"/>
    <col min="9987" max="9987" width="47.85546875" style="379" customWidth="1"/>
    <col min="9988" max="9988" width="5" style="379" customWidth="1"/>
    <col min="9989" max="9989" width="7.5703125" style="379" customWidth="1"/>
    <col min="9990" max="9990" width="11" style="379" customWidth="1"/>
    <col min="9991" max="9991" width="14.42578125" style="379" customWidth="1"/>
    <col min="9992" max="9994" width="11.85546875" style="379" customWidth="1"/>
    <col min="9995" max="9995" width="9.140625" style="379"/>
    <col min="9996" max="9996" width="7.85546875" style="379" customWidth="1"/>
    <col min="9997" max="10240" width="9.140625" style="379"/>
    <col min="10241" max="10241" width="5.85546875" style="379" customWidth="1"/>
    <col min="10242" max="10242" width="4.140625" style="379" customWidth="1"/>
    <col min="10243" max="10243" width="47.85546875" style="379" customWidth="1"/>
    <col min="10244" max="10244" width="5" style="379" customWidth="1"/>
    <col min="10245" max="10245" width="7.5703125" style="379" customWidth="1"/>
    <col min="10246" max="10246" width="11" style="379" customWidth="1"/>
    <col min="10247" max="10247" width="14.42578125" style="379" customWidth="1"/>
    <col min="10248" max="10250" width="11.85546875" style="379" customWidth="1"/>
    <col min="10251" max="10251" width="9.140625" style="379"/>
    <col min="10252" max="10252" width="7.85546875" style="379" customWidth="1"/>
    <col min="10253" max="10496" width="9.140625" style="379"/>
    <col min="10497" max="10497" width="5.85546875" style="379" customWidth="1"/>
    <col min="10498" max="10498" width="4.140625" style="379" customWidth="1"/>
    <col min="10499" max="10499" width="47.85546875" style="379" customWidth="1"/>
    <col min="10500" max="10500" width="5" style="379" customWidth="1"/>
    <col min="10501" max="10501" width="7.5703125" style="379" customWidth="1"/>
    <col min="10502" max="10502" width="11" style="379" customWidth="1"/>
    <col min="10503" max="10503" width="14.42578125" style="379" customWidth="1"/>
    <col min="10504" max="10506" width="11.85546875" style="379" customWidth="1"/>
    <col min="10507" max="10507" width="9.140625" style="379"/>
    <col min="10508" max="10508" width="7.85546875" style="379" customWidth="1"/>
    <col min="10509" max="10752" width="9.140625" style="379"/>
    <col min="10753" max="10753" width="5.85546875" style="379" customWidth="1"/>
    <col min="10754" max="10754" width="4.140625" style="379" customWidth="1"/>
    <col min="10755" max="10755" width="47.85546875" style="379" customWidth="1"/>
    <col min="10756" max="10756" width="5" style="379" customWidth="1"/>
    <col min="10757" max="10757" width="7.5703125" style="379" customWidth="1"/>
    <col min="10758" max="10758" width="11" style="379" customWidth="1"/>
    <col min="10759" max="10759" width="14.42578125" style="379" customWidth="1"/>
    <col min="10760" max="10762" width="11.85546875" style="379" customWidth="1"/>
    <col min="10763" max="10763" width="9.140625" style="379"/>
    <col min="10764" max="10764" width="7.85546875" style="379" customWidth="1"/>
    <col min="10765" max="11008" width="9.140625" style="379"/>
    <col min="11009" max="11009" width="5.85546875" style="379" customWidth="1"/>
    <col min="11010" max="11010" width="4.140625" style="379" customWidth="1"/>
    <col min="11011" max="11011" width="47.85546875" style="379" customWidth="1"/>
    <col min="11012" max="11012" width="5" style="379" customWidth="1"/>
    <col min="11013" max="11013" width="7.5703125" style="379" customWidth="1"/>
    <col min="11014" max="11014" width="11" style="379" customWidth="1"/>
    <col min="11015" max="11015" width="14.42578125" style="379" customWidth="1"/>
    <col min="11016" max="11018" width="11.85546875" style="379" customWidth="1"/>
    <col min="11019" max="11019" width="9.140625" style="379"/>
    <col min="11020" max="11020" width="7.85546875" style="379" customWidth="1"/>
    <col min="11021" max="11264" width="9.140625" style="379"/>
    <col min="11265" max="11265" width="5.85546875" style="379" customWidth="1"/>
    <col min="11266" max="11266" width="4.140625" style="379" customWidth="1"/>
    <col min="11267" max="11267" width="47.85546875" style="379" customWidth="1"/>
    <col min="11268" max="11268" width="5" style="379" customWidth="1"/>
    <col min="11269" max="11269" width="7.5703125" style="379" customWidth="1"/>
    <col min="11270" max="11270" width="11" style="379" customWidth="1"/>
    <col min="11271" max="11271" width="14.42578125" style="379" customWidth="1"/>
    <col min="11272" max="11274" width="11.85546875" style="379" customWidth="1"/>
    <col min="11275" max="11275" width="9.140625" style="379"/>
    <col min="11276" max="11276" width="7.85546875" style="379" customWidth="1"/>
    <col min="11277" max="11520" width="9.140625" style="379"/>
    <col min="11521" max="11521" width="5.85546875" style="379" customWidth="1"/>
    <col min="11522" max="11522" width="4.140625" style="379" customWidth="1"/>
    <col min="11523" max="11523" width="47.85546875" style="379" customWidth="1"/>
    <col min="11524" max="11524" width="5" style="379" customWidth="1"/>
    <col min="11525" max="11525" width="7.5703125" style="379" customWidth="1"/>
    <col min="11526" max="11526" width="11" style="379" customWidth="1"/>
    <col min="11527" max="11527" width="14.42578125" style="379" customWidth="1"/>
    <col min="11528" max="11530" width="11.85546875" style="379" customWidth="1"/>
    <col min="11531" max="11531" width="9.140625" style="379"/>
    <col min="11532" max="11532" width="7.85546875" style="379" customWidth="1"/>
    <col min="11533" max="11776" width="9.140625" style="379"/>
    <col min="11777" max="11777" width="5.85546875" style="379" customWidth="1"/>
    <col min="11778" max="11778" width="4.140625" style="379" customWidth="1"/>
    <col min="11779" max="11779" width="47.85546875" style="379" customWidth="1"/>
    <col min="11780" max="11780" width="5" style="379" customWidth="1"/>
    <col min="11781" max="11781" width="7.5703125" style="379" customWidth="1"/>
    <col min="11782" max="11782" width="11" style="379" customWidth="1"/>
    <col min="11783" max="11783" width="14.42578125" style="379" customWidth="1"/>
    <col min="11784" max="11786" width="11.85546875" style="379" customWidth="1"/>
    <col min="11787" max="11787" width="9.140625" style="379"/>
    <col min="11788" max="11788" width="7.85546875" style="379" customWidth="1"/>
    <col min="11789" max="12032" width="9.140625" style="379"/>
    <col min="12033" max="12033" width="5.85546875" style="379" customWidth="1"/>
    <col min="12034" max="12034" width="4.140625" style="379" customWidth="1"/>
    <col min="12035" max="12035" width="47.85546875" style="379" customWidth="1"/>
    <col min="12036" max="12036" width="5" style="379" customWidth="1"/>
    <col min="12037" max="12037" width="7.5703125" style="379" customWidth="1"/>
    <col min="12038" max="12038" width="11" style="379" customWidth="1"/>
    <col min="12039" max="12039" width="14.42578125" style="379" customWidth="1"/>
    <col min="12040" max="12042" width="11.85546875" style="379" customWidth="1"/>
    <col min="12043" max="12043" width="9.140625" style="379"/>
    <col min="12044" max="12044" width="7.85546875" style="379" customWidth="1"/>
    <col min="12045" max="12288" width="9.140625" style="379"/>
    <col min="12289" max="12289" width="5.85546875" style="379" customWidth="1"/>
    <col min="12290" max="12290" width="4.140625" style="379" customWidth="1"/>
    <col min="12291" max="12291" width="47.85546875" style="379" customWidth="1"/>
    <col min="12292" max="12292" width="5" style="379" customWidth="1"/>
    <col min="12293" max="12293" width="7.5703125" style="379" customWidth="1"/>
    <col min="12294" max="12294" width="11" style="379" customWidth="1"/>
    <col min="12295" max="12295" width="14.42578125" style="379" customWidth="1"/>
    <col min="12296" max="12298" width="11.85546875" style="379" customWidth="1"/>
    <col min="12299" max="12299" width="9.140625" style="379"/>
    <col min="12300" max="12300" width="7.85546875" style="379" customWidth="1"/>
    <col min="12301" max="12544" width="9.140625" style="379"/>
    <col min="12545" max="12545" width="5.85546875" style="379" customWidth="1"/>
    <col min="12546" max="12546" width="4.140625" style="379" customWidth="1"/>
    <col min="12547" max="12547" width="47.85546875" style="379" customWidth="1"/>
    <col min="12548" max="12548" width="5" style="379" customWidth="1"/>
    <col min="12549" max="12549" width="7.5703125" style="379" customWidth="1"/>
    <col min="12550" max="12550" width="11" style="379" customWidth="1"/>
    <col min="12551" max="12551" width="14.42578125" style="379" customWidth="1"/>
    <col min="12552" max="12554" width="11.85546875" style="379" customWidth="1"/>
    <col min="12555" max="12555" width="9.140625" style="379"/>
    <col min="12556" max="12556" width="7.85546875" style="379" customWidth="1"/>
    <col min="12557" max="12800" width="9.140625" style="379"/>
    <col min="12801" max="12801" width="5.85546875" style="379" customWidth="1"/>
    <col min="12802" max="12802" width="4.140625" style="379" customWidth="1"/>
    <col min="12803" max="12803" width="47.85546875" style="379" customWidth="1"/>
    <col min="12804" max="12804" width="5" style="379" customWidth="1"/>
    <col min="12805" max="12805" width="7.5703125" style="379" customWidth="1"/>
    <col min="12806" max="12806" width="11" style="379" customWidth="1"/>
    <col min="12807" max="12807" width="14.42578125" style="379" customWidth="1"/>
    <col min="12808" max="12810" width="11.85546875" style="379" customWidth="1"/>
    <col min="12811" max="12811" width="9.140625" style="379"/>
    <col min="12812" max="12812" width="7.85546875" style="379" customWidth="1"/>
    <col min="12813" max="13056" width="9.140625" style="379"/>
    <col min="13057" max="13057" width="5.85546875" style="379" customWidth="1"/>
    <col min="13058" max="13058" width="4.140625" style="379" customWidth="1"/>
    <col min="13059" max="13059" width="47.85546875" style="379" customWidth="1"/>
    <col min="13060" max="13060" width="5" style="379" customWidth="1"/>
    <col min="13061" max="13061" width="7.5703125" style="379" customWidth="1"/>
    <col min="13062" max="13062" width="11" style="379" customWidth="1"/>
    <col min="13063" max="13063" width="14.42578125" style="379" customWidth="1"/>
    <col min="13064" max="13066" width="11.85546875" style="379" customWidth="1"/>
    <col min="13067" max="13067" width="9.140625" style="379"/>
    <col min="13068" max="13068" width="7.85546875" style="379" customWidth="1"/>
    <col min="13069" max="13312" width="9.140625" style="379"/>
    <col min="13313" max="13313" width="5.85546875" style="379" customWidth="1"/>
    <col min="13314" max="13314" width="4.140625" style="379" customWidth="1"/>
    <col min="13315" max="13315" width="47.85546875" style="379" customWidth="1"/>
    <col min="13316" max="13316" width="5" style="379" customWidth="1"/>
    <col min="13317" max="13317" width="7.5703125" style="379" customWidth="1"/>
    <col min="13318" max="13318" width="11" style="379" customWidth="1"/>
    <col min="13319" max="13319" width="14.42578125" style="379" customWidth="1"/>
    <col min="13320" max="13322" width="11.85546875" style="379" customWidth="1"/>
    <col min="13323" max="13323" width="9.140625" style="379"/>
    <col min="13324" max="13324" width="7.85546875" style="379" customWidth="1"/>
    <col min="13325" max="13568" width="9.140625" style="379"/>
    <col min="13569" max="13569" width="5.85546875" style="379" customWidth="1"/>
    <col min="13570" max="13570" width="4.140625" style="379" customWidth="1"/>
    <col min="13571" max="13571" width="47.85546875" style="379" customWidth="1"/>
    <col min="13572" max="13572" width="5" style="379" customWidth="1"/>
    <col min="13573" max="13573" width="7.5703125" style="379" customWidth="1"/>
    <col min="13574" max="13574" width="11" style="379" customWidth="1"/>
    <col min="13575" max="13575" width="14.42578125" style="379" customWidth="1"/>
    <col min="13576" max="13578" width="11.85546875" style="379" customWidth="1"/>
    <col min="13579" max="13579" width="9.140625" style="379"/>
    <col min="13580" max="13580" width="7.85546875" style="379" customWidth="1"/>
    <col min="13581" max="13824" width="9.140625" style="379"/>
    <col min="13825" max="13825" width="5.85546875" style="379" customWidth="1"/>
    <col min="13826" max="13826" width="4.140625" style="379" customWidth="1"/>
    <col min="13827" max="13827" width="47.85546875" style="379" customWidth="1"/>
    <col min="13828" max="13828" width="5" style="379" customWidth="1"/>
    <col min="13829" max="13829" width="7.5703125" style="379" customWidth="1"/>
    <col min="13830" max="13830" width="11" style="379" customWidth="1"/>
    <col min="13831" max="13831" width="14.42578125" style="379" customWidth="1"/>
    <col min="13832" max="13834" width="11.85546875" style="379" customWidth="1"/>
    <col min="13835" max="13835" width="9.140625" style="379"/>
    <col min="13836" max="13836" width="7.85546875" style="379" customWidth="1"/>
    <col min="13837" max="14080" width="9.140625" style="379"/>
    <col min="14081" max="14081" width="5.85546875" style="379" customWidth="1"/>
    <col min="14082" max="14082" width="4.140625" style="379" customWidth="1"/>
    <col min="14083" max="14083" width="47.85546875" style="379" customWidth="1"/>
    <col min="14084" max="14084" width="5" style="379" customWidth="1"/>
    <col min="14085" max="14085" width="7.5703125" style="379" customWidth="1"/>
    <col min="14086" max="14086" width="11" style="379" customWidth="1"/>
    <col min="14087" max="14087" width="14.42578125" style="379" customWidth="1"/>
    <col min="14088" max="14090" width="11.85546875" style="379" customWidth="1"/>
    <col min="14091" max="14091" width="9.140625" style="379"/>
    <col min="14092" max="14092" width="7.85546875" style="379" customWidth="1"/>
    <col min="14093" max="14336" width="9.140625" style="379"/>
    <col min="14337" max="14337" width="5.85546875" style="379" customWidth="1"/>
    <col min="14338" max="14338" width="4.140625" style="379" customWidth="1"/>
    <col min="14339" max="14339" width="47.85546875" style="379" customWidth="1"/>
    <col min="14340" max="14340" width="5" style="379" customWidth="1"/>
    <col min="14341" max="14341" width="7.5703125" style="379" customWidth="1"/>
    <col min="14342" max="14342" width="11" style="379" customWidth="1"/>
    <col min="14343" max="14343" width="14.42578125" style="379" customWidth="1"/>
    <col min="14344" max="14346" width="11.85546875" style="379" customWidth="1"/>
    <col min="14347" max="14347" width="9.140625" style="379"/>
    <col min="14348" max="14348" width="7.85546875" style="379" customWidth="1"/>
    <col min="14349" max="14592" width="9.140625" style="379"/>
    <col min="14593" max="14593" width="5.85546875" style="379" customWidth="1"/>
    <col min="14594" max="14594" width="4.140625" style="379" customWidth="1"/>
    <col min="14595" max="14595" width="47.85546875" style="379" customWidth="1"/>
    <col min="14596" max="14596" width="5" style="379" customWidth="1"/>
    <col min="14597" max="14597" width="7.5703125" style="379" customWidth="1"/>
    <col min="14598" max="14598" width="11" style="379" customWidth="1"/>
    <col min="14599" max="14599" width="14.42578125" style="379" customWidth="1"/>
    <col min="14600" max="14602" width="11.85546875" style="379" customWidth="1"/>
    <col min="14603" max="14603" width="9.140625" style="379"/>
    <col min="14604" max="14604" width="7.85546875" style="379" customWidth="1"/>
    <col min="14605" max="14848" width="9.140625" style="379"/>
    <col min="14849" max="14849" width="5.85546875" style="379" customWidth="1"/>
    <col min="14850" max="14850" width="4.140625" style="379" customWidth="1"/>
    <col min="14851" max="14851" width="47.85546875" style="379" customWidth="1"/>
    <col min="14852" max="14852" width="5" style="379" customWidth="1"/>
    <col min="14853" max="14853" width="7.5703125" style="379" customWidth="1"/>
    <col min="14854" max="14854" width="11" style="379" customWidth="1"/>
    <col min="14855" max="14855" width="14.42578125" style="379" customWidth="1"/>
    <col min="14856" max="14858" width="11.85546875" style="379" customWidth="1"/>
    <col min="14859" max="14859" width="9.140625" style="379"/>
    <col min="14860" max="14860" width="7.85546875" style="379" customWidth="1"/>
    <col min="14861" max="15104" width="9.140625" style="379"/>
    <col min="15105" max="15105" width="5.85546875" style="379" customWidth="1"/>
    <col min="15106" max="15106" width="4.140625" style="379" customWidth="1"/>
    <col min="15107" max="15107" width="47.85546875" style="379" customWidth="1"/>
    <col min="15108" max="15108" width="5" style="379" customWidth="1"/>
    <col min="15109" max="15109" width="7.5703125" style="379" customWidth="1"/>
    <col min="15110" max="15110" width="11" style="379" customWidth="1"/>
    <col min="15111" max="15111" width="14.42578125" style="379" customWidth="1"/>
    <col min="15112" max="15114" width="11.85546875" style="379" customWidth="1"/>
    <col min="15115" max="15115" width="9.140625" style="379"/>
    <col min="15116" max="15116" width="7.85546875" style="379" customWidth="1"/>
    <col min="15117" max="15360" width="9.140625" style="379"/>
    <col min="15361" max="15361" width="5.85546875" style="379" customWidth="1"/>
    <col min="15362" max="15362" width="4.140625" style="379" customWidth="1"/>
    <col min="15363" max="15363" width="47.85546875" style="379" customWidth="1"/>
    <col min="15364" max="15364" width="5" style="379" customWidth="1"/>
    <col min="15365" max="15365" width="7.5703125" style="379" customWidth="1"/>
    <col min="15366" max="15366" width="11" style="379" customWidth="1"/>
    <col min="15367" max="15367" width="14.42578125" style="379" customWidth="1"/>
    <col min="15368" max="15370" width="11.85546875" style="379" customWidth="1"/>
    <col min="15371" max="15371" width="9.140625" style="379"/>
    <col min="15372" max="15372" width="7.85546875" style="379" customWidth="1"/>
    <col min="15373" max="15616" width="9.140625" style="379"/>
    <col min="15617" max="15617" width="5.85546875" style="379" customWidth="1"/>
    <col min="15618" max="15618" width="4.140625" style="379" customWidth="1"/>
    <col min="15619" max="15619" width="47.85546875" style="379" customWidth="1"/>
    <col min="15620" max="15620" width="5" style="379" customWidth="1"/>
    <col min="15621" max="15621" width="7.5703125" style="379" customWidth="1"/>
    <col min="15622" max="15622" width="11" style="379" customWidth="1"/>
    <col min="15623" max="15623" width="14.42578125" style="379" customWidth="1"/>
    <col min="15624" max="15626" width="11.85546875" style="379" customWidth="1"/>
    <col min="15627" max="15627" width="9.140625" style="379"/>
    <col min="15628" max="15628" width="7.85546875" style="379" customWidth="1"/>
    <col min="15629" max="15872" width="9.140625" style="379"/>
    <col min="15873" max="15873" width="5.85546875" style="379" customWidth="1"/>
    <col min="15874" max="15874" width="4.140625" style="379" customWidth="1"/>
    <col min="15875" max="15875" width="47.85546875" style="379" customWidth="1"/>
    <col min="15876" max="15876" width="5" style="379" customWidth="1"/>
    <col min="15877" max="15877" width="7.5703125" style="379" customWidth="1"/>
    <col min="15878" max="15878" width="11" style="379" customWidth="1"/>
    <col min="15879" max="15879" width="14.42578125" style="379" customWidth="1"/>
    <col min="15880" max="15882" width="11.85546875" style="379" customWidth="1"/>
    <col min="15883" max="15883" width="9.140625" style="379"/>
    <col min="15884" max="15884" width="7.85546875" style="379" customWidth="1"/>
    <col min="15885" max="16128" width="9.140625" style="379"/>
    <col min="16129" max="16129" width="5.85546875" style="379" customWidth="1"/>
    <col min="16130" max="16130" width="4.140625" style="379" customWidth="1"/>
    <col min="16131" max="16131" width="47.85546875" style="379" customWidth="1"/>
    <col min="16132" max="16132" width="5" style="379" customWidth="1"/>
    <col min="16133" max="16133" width="7.5703125" style="379" customWidth="1"/>
    <col min="16134" max="16134" width="11" style="379" customWidth="1"/>
    <col min="16135" max="16135" width="14.42578125" style="379" customWidth="1"/>
    <col min="16136" max="16138" width="11.85546875" style="379" customWidth="1"/>
    <col min="16139" max="16139" width="9.140625" style="379"/>
    <col min="16140" max="16140" width="7.85546875" style="379" customWidth="1"/>
    <col min="16141" max="16384" width="9.140625" style="379"/>
  </cols>
  <sheetData>
    <row r="1" spans="1:12" s="373" customFormat="1">
      <c r="A1" s="371" t="s">
        <v>428</v>
      </c>
      <c r="B1" s="371"/>
      <c r="C1" s="154" t="s">
        <v>429</v>
      </c>
      <c r="D1" s="372" t="s">
        <v>430</v>
      </c>
      <c r="E1" s="372" t="s">
        <v>431</v>
      </c>
      <c r="F1" s="372" t="s">
        <v>432</v>
      </c>
      <c r="G1" s="372" t="s">
        <v>433</v>
      </c>
    </row>
    <row r="2" spans="1:12">
      <c r="H2" s="378"/>
      <c r="I2" s="379"/>
      <c r="J2" s="379"/>
      <c r="K2" s="379"/>
      <c r="L2" s="379"/>
    </row>
    <row r="3" spans="1:12" ht="15">
      <c r="A3" s="380" t="s">
        <v>426</v>
      </c>
      <c r="B3" s="380"/>
      <c r="C3" s="156" t="s">
        <v>427</v>
      </c>
      <c r="D3" s="381"/>
      <c r="E3" s="381"/>
      <c r="F3" s="382"/>
      <c r="G3" s="381"/>
      <c r="H3" s="378"/>
      <c r="I3" s="379"/>
      <c r="J3" s="379"/>
      <c r="K3" s="379"/>
      <c r="L3" s="379"/>
    </row>
    <row r="4" spans="1:12">
      <c r="G4" s="376"/>
      <c r="H4" s="378"/>
      <c r="I4" s="379"/>
      <c r="J4" s="379"/>
      <c r="K4" s="379"/>
      <c r="L4" s="379"/>
    </row>
    <row r="5" spans="1:12" s="388" customFormat="1" ht="45">
      <c r="A5" s="383"/>
      <c r="B5" s="383"/>
      <c r="C5" s="384" t="s">
        <v>434</v>
      </c>
      <c r="D5" s="385"/>
      <c r="E5" s="385"/>
      <c r="F5" s="386"/>
      <c r="G5" s="386"/>
      <c r="H5" s="387"/>
    </row>
    <row r="6" spans="1:12" s="388" customFormat="1" ht="11.25">
      <c r="A6" s="383"/>
      <c r="B6" s="383"/>
      <c r="C6" s="26" t="s">
        <v>373</v>
      </c>
      <c r="D6" s="385"/>
      <c r="E6" s="385"/>
      <c r="F6" s="386"/>
      <c r="G6" s="386"/>
      <c r="H6" s="387"/>
    </row>
    <row r="7" spans="1:12" s="388" customFormat="1" ht="22.5">
      <c r="A7" s="383"/>
      <c r="B7" s="383"/>
      <c r="C7" s="384" t="s">
        <v>435</v>
      </c>
      <c r="D7" s="385"/>
      <c r="E7" s="385"/>
      <c r="F7" s="386"/>
      <c r="G7" s="386"/>
      <c r="H7" s="387"/>
    </row>
    <row r="8" spans="1:12">
      <c r="G8" s="376"/>
      <c r="H8" s="378"/>
      <c r="I8" s="379"/>
      <c r="J8" s="379"/>
      <c r="K8" s="379"/>
      <c r="L8" s="379"/>
    </row>
    <row r="9" spans="1:12" ht="15">
      <c r="A9" s="389"/>
      <c r="B9" s="389"/>
      <c r="C9" s="157" t="str">
        <f>C27</f>
        <v>Tesarska dela</v>
      </c>
      <c r="D9" s="390" t="s">
        <v>436</v>
      </c>
      <c r="E9" s="391" t="s">
        <v>437</v>
      </c>
      <c r="F9" s="392"/>
      <c r="G9" s="393">
        <f>G27</f>
        <v>0</v>
      </c>
      <c r="H9" s="378"/>
      <c r="I9" s="379"/>
      <c r="J9" s="379"/>
      <c r="K9" s="379"/>
      <c r="L9" s="379"/>
    </row>
    <row r="10" spans="1:12">
      <c r="G10" s="376"/>
      <c r="H10" s="378"/>
      <c r="I10" s="379"/>
      <c r="J10" s="379"/>
      <c r="K10" s="379"/>
      <c r="L10" s="379"/>
    </row>
    <row r="11" spans="1:12">
      <c r="A11" s="394" t="str">
        <f>A3</f>
        <v>A.III.</v>
      </c>
      <c r="B11" s="394" t="s">
        <v>363</v>
      </c>
      <c r="C11" s="5" t="s">
        <v>570</v>
      </c>
      <c r="D11" s="5"/>
      <c r="E11" s="5"/>
      <c r="F11" s="5"/>
      <c r="G11" s="5"/>
      <c r="H11" s="378"/>
      <c r="I11" s="379"/>
      <c r="J11" s="379"/>
      <c r="K11" s="379"/>
      <c r="L11" s="379"/>
    </row>
    <row r="12" spans="1:12">
      <c r="A12" s="424"/>
      <c r="E12" s="395"/>
      <c r="F12" s="2"/>
      <c r="G12" s="376"/>
      <c r="H12" s="378"/>
      <c r="I12" s="379"/>
      <c r="J12" s="379"/>
      <c r="K12" s="379"/>
      <c r="L12" s="379"/>
    </row>
    <row r="13" spans="1:12" ht="15">
      <c r="A13" s="424" t="s">
        <v>426</v>
      </c>
      <c r="B13" s="424" t="s">
        <v>440</v>
      </c>
      <c r="C13" s="158" t="s">
        <v>571</v>
      </c>
      <c r="D13" s="379"/>
      <c r="E13" s="379"/>
      <c r="F13" s="32"/>
      <c r="G13" s="379"/>
      <c r="H13" s="378"/>
      <c r="I13" s="379"/>
      <c r="J13" s="379"/>
      <c r="K13" s="379"/>
      <c r="L13" s="379"/>
    </row>
    <row r="14" spans="1:12" ht="45">
      <c r="A14" s="424"/>
      <c r="B14" s="425"/>
      <c r="C14" s="155" t="s">
        <v>572</v>
      </c>
      <c r="D14" s="397"/>
      <c r="E14" s="379"/>
      <c r="F14" s="32"/>
      <c r="G14" s="379"/>
      <c r="H14" s="378"/>
      <c r="I14" s="379"/>
      <c r="J14" s="379"/>
      <c r="K14" s="379"/>
      <c r="L14" s="379"/>
    </row>
    <row r="15" spans="1:12" ht="15">
      <c r="A15" s="424"/>
      <c r="B15" s="425"/>
      <c r="C15" s="155" t="s">
        <v>555</v>
      </c>
      <c r="D15" s="397"/>
      <c r="E15" s="397"/>
      <c r="F15" s="33"/>
      <c r="G15" s="420"/>
      <c r="H15" s="378"/>
      <c r="I15" s="426"/>
      <c r="J15" s="379"/>
      <c r="K15" s="379"/>
      <c r="L15" s="379"/>
    </row>
    <row r="16" spans="1:12" ht="15">
      <c r="A16" s="424"/>
      <c r="B16" s="425"/>
      <c r="D16" s="397"/>
      <c r="E16" s="395"/>
      <c r="F16" s="27"/>
      <c r="G16" s="398"/>
      <c r="H16" s="378"/>
      <c r="I16" s="395"/>
      <c r="J16" s="395"/>
      <c r="K16" s="379"/>
      <c r="L16" s="379"/>
    </row>
    <row r="17" spans="1:12" ht="15">
      <c r="A17" s="424"/>
      <c r="B17" s="425" t="s">
        <v>442</v>
      </c>
      <c r="C17" s="155" t="s">
        <v>573</v>
      </c>
      <c r="D17" s="397" t="s">
        <v>280</v>
      </c>
      <c r="E17" s="395">
        <v>108.5</v>
      </c>
      <c r="F17" s="27"/>
      <c r="G17" s="398">
        <f>E17*F17</f>
        <v>0</v>
      </c>
      <c r="H17" s="378"/>
      <c r="I17" s="395"/>
      <c r="J17" s="395"/>
      <c r="K17" s="379"/>
      <c r="L17" s="379"/>
    </row>
    <row r="18" spans="1:12" ht="15">
      <c r="A18" s="424"/>
      <c r="B18" s="425"/>
      <c r="D18" s="397"/>
      <c r="E18" s="397"/>
      <c r="F18" s="33"/>
      <c r="G18" s="420"/>
      <c r="H18" s="378"/>
      <c r="I18" s="379"/>
      <c r="J18" s="379"/>
      <c r="K18" s="379"/>
      <c r="L18" s="379"/>
    </row>
    <row r="19" spans="1:12" ht="15">
      <c r="A19" s="424" t="s">
        <v>426</v>
      </c>
      <c r="B19" s="427" t="s">
        <v>453</v>
      </c>
      <c r="C19" s="158" t="s">
        <v>574</v>
      </c>
      <c r="D19" s="397"/>
      <c r="E19" s="397"/>
      <c r="F19" s="33"/>
      <c r="G19" s="420"/>
      <c r="H19" s="378"/>
      <c r="I19" s="426"/>
      <c r="J19" s="379"/>
      <c r="K19" s="379"/>
      <c r="L19" s="379"/>
    </row>
    <row r="20" spans="1:12" ht="75">
      <c r="A20" s="424"/>
      <c r="B20" s="427"/>
      <c r="C20" s="158" t="s">
        <v>575</v>
      </c>
      <c r="D20" s="397"/>
      <c r="E20" s="397"/>
      <c r="F20" s="33"/>
      <c r="G20" s="420"/>
      <c r="H20" s="378"/>
      <c r="I20" s="426"/>
      <c r="J20" s="379"/>
      <c r="K20" s="379"/>
      <c r="L20" s="379"/>
    </row>
    <row r="21" spans="1:12" ht="15">
      <c r="A21" s="424"/>
      <c r="B21" s="425"/>
      <c r="C21" s="155" t="s">
        <v>555</v>
      </c>
      <c r="D21" s="397"/>
      <c r="E21" s="397"/>
      <c r="F21" s="33"/>
      <c r="G21" s="420"/>
      <c r="H21" s="378"/>
      <c r="I21" s="426"/>
      <c r="J21" s="379"/>
      <c r="K21" s="379"/>
      <c r="L21" s="379"/>
    </row>
    <row r="22" spans="1:12" ht="33.75">
      <c r="B22" s="428"/>
      <c r="C22" s="412" t="s">
        <v>576</v>
      </c>
      <c r="D22" s="397"/>
      <c r="E22" s="397"/>
      <c r="F22" s="33"/>
      <c r="G22" s="420"/>
      <c r="H22" s="378"/>
      <c r="I22" s="426"/>
      <c r="J22" s="379"/>
      <c r="K22" s="379"/>
      <c r="L22" s="379"/>
    </row>
    <row r="23" spans="1:12" ht="15">
      <c r="A23" s="424"/>
      <c r="B23" s="425"/>
      <c r="C23" s="417" t="s">
        <v>577</v>
      </c>
      <c r="D23" s="397" t="s">
        <v>280</v>
      </c>
      <c r="E23" s="395">
        <v>388.6</v>
      </c>
      <c r="F23" s="33"/>
      <c r="G23" s="420">
        <f>E23*F23</f>
        <v>0</v>
      </c>
      <c r="H23" s="378"/>
      <c r="I23" s="379"/>
      <c r="J23" s="379"/>
      <c r="K23" s="379"/>
      <c r="L23" s="379"/>
    </row>
    <row r="24" spans="1:12">
      <c r="A24" s="406"/>
      <c r="B24" s="406"/>
      <c r="D24" s="395"/>
      <c r="E24" s="395"/>
      <c r="F24" s="39"/>
      <c r="G24" s="408"/>
      <c r="H24" s="378"/>
      <c r="K24" s="379"/>
      <c r="L24" s="379"/>
    </row>
    <row r="25" spans="1:12">
      <c r="A25" s="160"/>
      <c r="B25" s="160"/>
      <c r="C25" s="160" t="str">
        <f>C11</f>
        <v>opaži</v>
      </c>
      <c r="D25" s="409" t="s">
        <v>436</v>
      </c>
      <c r="E25" s="160"/>
      <c r="F25" s="29"/>
      <c r="G25" s="409">
        <f>SUM(G16:G23)</f>
        <v>0</v>
      </c>
      <c r="H25" s="378"/>
      <c r="I25" s="395"/>
      <c r="J25" s="395"/>
      <c r="K25" s="379"/>
      <c r="L25" s="379"/>
    </row>
    <row r="26" spans="1:12">
      <c r="C26" s="161">
        <f>J27*0.1</f>
        <v>0</v>
      </c>
      <c r="F26" s="2"/>
      <c r="H26" s="378"/>
      <c r="I26" s="395"/>
      <c r="J26" s="395"/>
      <c r="K26" s="379"/>
      <c r="L26" s="379"/>
    </row>
    <row r="27" spans="1:12" ht="15">
      <c r="A27" s="389"/>
      <c r="B27" s="389"/>
      <c r="C27" s="157" t="str">
        <f>C3</f>
        <v>Tesarska dela</v>
      </c>
      <c r="D27" s="390" t="s">
        <v>436</v>
      </c>
      <c r="E27" s="391" t="s">
        <v>437</v>
      </c>
      <c r="F27" s="392"/>
      <c r="G27" s="421">
        <f>SUM(G25)</f>
        <v>0</v>
      </c>
      <c r="H27" s="378"/>
      <c r="I27" s="395"/>
      <c r="J27" s="395"/>
      <c r="K27" s="379"/>
      <c r="L27" s="379"/>
    </row>
    <row r="28" spans="1:12">
      <c r="A28" s="422"/>
      <c r="B28" s="422"/>
      <c r="C28" s="162"/>
      <c r="D28" s="379"/>
      <c r="E28" s="379"/>
      <c r="F28" s="379"/>
      <c r="G28" s="379"/>
      <c r="H28" s="379"/>
      <c r="I28" s="395"/>
      <c r="J28" s="395"/>
      <c r="K28" s="379"/>
      <c r="L28" s="379"/>
    </row>
    <row r="29" spans="1:12">
      <c r="A29" s="422"/>
      <c r="B29" s="422"/>
      <c r="C29" s="163"/>
      <c r="D29" s="379"/>
      <c r="E29" s="379"/>
      <c r="F29" s="379"/>
      <c r="G29" s="379"/>
      <c r="H29" s="379"/>
      <c r="I29" s="379"/>
      <c r="J29" s="379"/>
      <c r="K29" s="379"/>
      <c r="L29" s="379"/>
    </row>
  </sheetData>
  <sheetProtection algorithmName="SHA-512" hashValue="7DGUHicmefp+sEJRJKDjdVzk7P2przpeCmhXnYQJBmfdQqqymzGyE7GrVU5Ym3yCKHmzPHMmTIdX6DlI4ZPV2w==" saltValue="PSudHldmVrc7Tkfeg8Ie6Q==" spinCount="100000" sheet="1"/>
  <hyperlinks>
    <hyperlink ref="C6" location="SPL.DOL.!Področje_tiskanja" display="SPL.DOL.!Področje_tiskanja" xr:uid="{2020D02C-2AAD-4A0C-927D-804EF2A858FC}"/>
  </hyperlinks>
  <pageMargins left="0.98425196850393704" right="0.31496062992125984" top="0.98425196850393704" bottom="0.98425196850393704" header="0.39370078740157483" footer="0.39370078740157483"/>
  <pageSetup paperSize="9" orientation="portrait" r:id="rId1"/>
  <headerFooter>
    <oddHeader>&amp;L&amp;"Arial,Krepko"&amp;12&amp;K00-040&amp;G&amp;RPOPIS DEL
GRADBENO OBRTNIŠKA DELA</oddHeader>
    <oddFooter>&amp;L&amp;F&amp;C&amp;A&amp;R&amp;P</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2B7B8-45EF-46A1-8E78-0C06248043AC}">
  <sheetPr codeName="List14">
    <tabColor rgb="FF0070C0"/>
  </sheetPr>
  <dimension ref="A1:L32"/>
  <sheetViews>
    <sheetView showZeros="0" showOutlineSymbols="0" view="pageBreakPreview" topLeftCell="A10" zoomScaleNormal="100" zoomScaleSheetLayoutView="100" workbookViewId="0">
      <selection activeCell="G28" sqref="G28"/>
    </sheetView>
  </sheetViews>
  <sheetFormatPr defaultRowHeight="12.75"/>
  <cols>
    <col min="1" max="1" width="5.85546875" style="374" customWidth="1"/>
    <col min="2" max="2" width="4.140625" style="374" customWidth="1"/>
    <col min="3" max="3" width="38.85546875" style="155" customWidth="1"/>
    <col min="4" max="4" width="5" style="375" customWidth="1"/>
    <col min="5" max="5" width="7.5703125" style="375" customWidth="1"/>
    <col min="6" max="6" width="10.5703125" style="376" customWidth="1"/>
    <col min="7" max="7" width="15.28515625" style="377" customWidth="1"/>
    <col min="8" max="8" width="11.85546875" style="377" customWidth="1"/>
    <col min="9" max="9" width="11.85546875" style="378" customWidth="1"/>
    <col min="10" max="11" width="9.140625" style="429" customWidth="1"/>
    <col min="12" max="12" width="7.85546875" style="416" customWidth="1"/>
    <col min="13" max="256" width="9.140625" style="379"/>
    <col min="257" max="257" width="5.85546875" style="379" customWidth="1"/>
    <col min="258" max="258" width="4.140625" style="379" customWidth="1"/>
    <col min="259" max="259" width="47.85546875" style="379" customWidth="1"/>
    <col min="260" max="260" width="5" style="379" customWidth="1"/>
    <col min="261" max="261" width="7.5703125" style="379" customWidth="1"/>
    <col min="262" max="262" width="10.5703125" style="379" customWidth="1"/>
    <col min="263" max="263" width="15.28515625" style="379" customWidth="1"/>
    <col min="264" max="265" width="11.85546875" style="379" customWidth="1"/>
    <col min="266" max="267" width="9.140625" style="379"/>
    <col min="268" max="268" width="7.85546875" style="379" customWidth="1"/>
    <col min="269" max="512" width="9.140625" style="379"/>
    <col min="513" max="513" width="5.85546875" style="379" customWidth="1"/>
    <col min="514" max="514" width="4.140625" style="379" customWidth="1"/>
    <col min="515" max="515" width="47.85546875" style="379" customWidth="1"/>
    <col min="516" max="516" width="5" style="379" customWidth="1"/>
    <col min="517" max="517" width="7.5703125" style="379" customWidth="1"/>
    <col min="518" max="518" width="10.5703125" style="379" customWidth="1"/>
    <col min="519" max="519" width="15.28515625" style="379" customWidth="1"/>
    <col min="520" max="521" width="11.85546875" style="379" customWidth="1"/>
    <col min="522" max="523" width="9.140625" style="379"/>
    <col min="524" max="524" width="7.85546875" style="379" customWidth="1"/>
    <col min="525" max="768" width="9.140625" style="379"/>
    <col min="769" max="769" width="5.85546875" style="379" customWidth="1"/>
    <col min="770" max="770" width="4.140625" style="379" customWidth="1"/>
    <col min="771" max="771" width="47.85546875" style="379" customWidth="1"/>
    <col min="772" max="772" width="5" style="379" customWidth="1"/>
    <col min="773" max="773" width="7.5703125" style="379" customWidth="1"/>
    <col min="774" max="774" width="10.5703125" style="379" customWidth="1"/>
    <col min="775" max="775" width="15.28515625" style="379" customWidth="1"/>
    <col min="776" max="777" width="11.85546875" style="379" customWidth="1"/>
    <col min="778" max="779" width="9.140625" style="379"/>
    <col min="780" max="780" width="7.85546875" style="379" customWidth="1"/>
    <col min="781" max="1024" width="9.140625" style="379"/>
    <col min="1025" max="1025" width="5.85546875" style="379" customWidth="1"/>
    <col min="1026" max="1026" width="4.140625" style="379" customWidth="1"/>
    <col min="1027" max="1027" width="47.85546875" style="379" customWidth="1"/>
    <col min="1028" max="1028" width="5" style="379" customWidth="1"/>
    <col min="1029" max="1029" width="7.5703125" style="379" customWidth="1"/>
    <col min="1030" max="1030" width="10.5703125" style="379" customWidth="1"/>
    <col min="1031" max="1031" width="15.28515625" style="379" customWidth="1"/>
    <col min="1032" max="1033" width="11.85546875" style="379" customWidth="1"/>
    <col min="1034" max="1035" width="9.140625" style="379"/>
    <col min="1036" max="1036" width="7.85546875" style="379" customWidth="1"/>
    <col min="1037" max="1280" width="9.140625" style="379"/>
    <col min="1281" max="1281" width="5.85546875" style="379" customWidth="1"/>
    <col min="1282" max="1282" width="4.140625" style="379" customWidth="1"/>
    <col min="1283" max="1283" width="47.85546875" style="379" customWidth="1"/>
    <col min="1284" max="1284" width="5" style="379" customWidth="1"/>
    <col min="1285" max="1285" width="7.5703125" style="379" customWidth="1"/>
    <col min="1286" max="1286" width="10.5703125" style="379" customWidth="1"/>
    <col min="1287" max="1287" width="15.28515625" style="379" customWidth="1"/>
    <col min="1288" max="1289" width="11.85546875" style="379" customWidth="1"/>
    <col min="1290" max="1291" width="9.140625" style="379"/>
    <col min="1292" max="1292" width="7.85546875" style="379" customWidth="1"/>
    <col min="1293" max="1536" width="9.140625" style="379"/>
    <col min="1537" max="1537" width="5.85546875" style="379" customWidth="1"/>
    <col min="1538" max="1538" width="4.140625" style="379" customWidth="1"/>
    <col min="1539" max="1539" width="47.85546875" style="379" customWidth="1"/>
    <col min="1540" max="1540" width="5" style="379" customWidth="1"/>
    <col min="1541" max="1541" width="7.5703125" style="379" customWidth="1"/>
    <col min="1542" max="1542" width="10.5703125" style="379" customWidth="1"/>
    <col min="1543" max="1543" width="15.28515625" style="379" customWidth="1"/>
    <col min="1544" max="1545" width="11.85546875" style="379" customWidth="1"/>
    <col min="1546" max="1547" width="9.140625" style="379"/>
    <col min="1548" max="1548" width="7.85546875" style="379" customWidth="1"/>
    <col min="1549" max="1792" width="9.140625" style="379"/>
    <col min="1793" max="1793" width="5.85546875" style="379" customWidth="1"/>
    <col min="1794" max="1794" width="4.140625" style="379" customWidth="1"/>
    <col min="1795" max="1795" width="47.85546875" style="379" customWidth="1"/>
    <col min="1796" max="1796" width="5" style="379" customWidth="1"/>
    <col min="1797" max="1797" width="7.5703125" style="379" customWidth="1"/>
    <col min="1798" max="1798" width="10.5703125" style="379" customWidth="1"/>
    <col min="1799" max="1799" width="15.28515625" style="379" customWidth="1"/>
    <col min="1800" max="1801" width="11.85546875" style="379" customWidth="1"/>
    <col min="1802" max="1803" width="9.140625" style="379"/>
    <col min="1804" max="1804" width="7.85546875" style="379" customWidth="1"/>
    <col min="1805" max="2048" width="9.140625" style="379"/>
    <col min="2049" max="2049" width="5.85546875" style="379" customWidth="1"/>
    <col min="2050" max="2050" width="4.140625" style="379" customWidth="1"/>
    <col min="2051" max="2051" width="47.85546875" style="379" customWidth="1"/>
    <col min="2052" max="2052" width="5" style="379" customWidth="1"/>
    <col min="2053" max="2053" width="7.5703125" style="379" customWidth="1"/>
    <col min="2054" max="2054" width="10.5703125" style="379" customWidth="1"/>
    <col min="2055" max="2055" width="15.28515625" style="379" customWidth="1"/>
    <col min="2056" max="2057" width="11.85546875" style="379" customWidth="1"/>
    <col min="2058" max="2059" width="9.140625" style="379"/>
    <col min="2060" max="2060" width="7.85546875" style="379" customWidth="1"/>
    <col min="2061" max="2304" width="9.140625" style="379"/>
    <col min="2305" max="2305" width="5.85546875" style="379" customWidth="1"/>
    <col min="2306" max="2306" width="4.140625" style="379" customWidth="1"/>
    <col min="2307" max="2307" width="47.85546875" style="379" customWidth="1"/>
    <col min="2308" max="2308" width="5" style="379" customWidth="1"/>
    <col min="2309" max="2309" width="7.5703125" style="379" customWidth="1"/>
    <col min="2310" max="2310" width="10.5703125" style="379" customWidth="1"/>
    <col min="2311" max="2311" width="15.28515625" style="379" customWidth="1"/>
    <col min="2312" max="2313" width="11.85546875" style="379" customWidth="1"/>
    <col min="2314" max="2315" width="9.140625" style="379"/>
    <col min="2316" max="2316" width="7.85546875" style="379" customWidth="1"/>
    <col min="2317" max="2560" width="9.140625" style="379"/>
    <col min="2561" max="2561" width="5.85546875" style="379" customWidth="1"/>
    <col min="2562" max="2562" width="4.140625" style="379" customWidth="1"/>
    <col min="2563" max="2563" width="47.85546875" style="379" customWidth="1"/>
    <col min="2564" max="2564" width="5" style="379" customWidth="1"/>
    <col min="2565" max="2565" width="7.5703125" style="379" customWidth="1"/>
    <col min="2566" max="2566" width="10.5703125" style="379" customWidth="1"/>
    <col min="2567" max="2567" width="15.28515625" style="379" customWidth="1"/>
    <col min="2568" max="2569" width="11.85546875" style="379" customWidth="1"/>
    <col min="2570" max="2571" width="9.140625" style="379"/>
    <col min="2572" max="2572" width="7.85546875" style="379" customWidth="1"/>
    <col min="2573" max="2816" width="9.140625" style="379"/>
    <col min="2817" max="2817" width="5.85546875" style="379" customWidth="1"/>
    <col min="2818" max="2818" width="4.140625" style="379" customWidth="1"/>
    <col min="2819" max="2819" width="47.85546875" style="379" customWidth="1"/>
    <col min="2820" max="2820" width="5" style="379" customWidth="1"/>
    <col min="2821" max="2821" width="7.5703125" style="379" customWidth="1"/>
    <col min="2822" max="2822" width="10.5703125" style="379" customWidth="1"/>
    <col min="2823" max="2823" width="15.28515625" style="379" customWidth="1"/>
    <col min="2824" max="2825" width="11.85546875" style="379" customWidth="1"/>
    <col min="2826" max="2827" width="9.140625" style="379"/>
    <col min="2828" max="2828" width="7.85546875" style="379" customWidth="1"/>
    <col min="2829" max="3072" width="9.140625" style="379"/>
    <col min="3073" max="3073" width="5.85546875" style="379" customWidth="1"/>
    <col min="3074" max="3074" width="4.140625" style="379" customWidth="1"/>
    <col min="3075" max="3075" width="47.85546875" style="379" customWidth="1"/>
    <col min="3076" max="3076" width="5" style="379" customWidth="1"/>
    <col min="3077" max="3077" width="7.5703125" style="379" customWidth="1"/>
    <col min="3078" max="3078" width="10.5703125" style="379" customWidth="1"/>
    <col min="3079" max="3079" width="15.28515625" style="379" customWidth="1"/>
    <col min="3080" max="3081" width="11.85546875" style="379" customWidth="1"/>
    <col min="3082" max="3083" width="9.140625" style="379"/>
    <col min="3084" max="3084" width="7.85546875" style="379" customWidth="1"/>
    <col min="3085" max="3328" width="9.140625" style="379"/>
    <col min="3329" max="3329" width="5.85546875" style="379" customWidth="1"/>
    <col min="3330" max="3330" width="4.140625" style="379" customWidth="1"/>
    <col min="3331" max="3331" width="47.85546875" style="379" customWidth="1"/>
    <col min="3332" max="3332" width="5" style="379" customWidth="1"/>
    <col min="3333" max="3333" width="7.5703125" style="379" customWidth="1"/>
    <col min="3334" max="3334" width="10.5703125" style="379" customWidth="1"/>
    <col min="3335" max="3335" width="15.28515625" style="379" customWidth="1"/>
    <col min="3336" max="3337" width="11.85546875" style="379" customWidth="1"/>
    <col min="3338" max="3339" width="9.140625" style="379"/>
    <col min="3340" max="3340" width="7.85546875" style="379" customWidth="1"/>
    <col min="3341" max="3584" width="9.140625" style="379"/>
    <col min="3585" max="3585" width="5.85546875" style="379" customWidth="1"/>
    <col min="3586" max="3586" width="4.140625" style="379" customWidth="1"/>
    <col min="3587" max="3587" width="47.85546875" style="379" customWidth="1"/>
    <col min="3588" max="3588" width="5" style="379" customWidth="1"/>
    <col min="3589" max="3589" width="7.5703125" style="379" customWidth="1"/>
    <col min="3590" max="3590" width="10.5703125" style="379" customWidth="1"/>
    <col min="3591" max="3591" width="15.28515625" style="379" customWidth="1"/>
    <col min="3592" max="3593" width="11.85546875" style="379" customWidth="1"/>
    <col min="3594" max="3595" width="9.140625" style="379"/>
    <col min="3596" max="3596" width="7.85546875" style="379" customWidth="1"/>
    <col min="3597" max="3840" width="9.140625" style="379"/>
    <col min="3841" max="3841" width="5.85546875" style="379" customWidth="1"/>
    <col min="3842" max="3842" width="4.140625" style="379" customWidth="1"/>
    <col min="3843" max="3843" width="47.85546875" style="379" customWidth="1"/>
    <col min="3844" max="3844" width="5" style="379" customWidth="1"/>
    <col min="3845" max="3845" width="7.5703125" style="379" customWidth="1"/>
    <col min="3846" max="3846" width="10.5703125" style="379" customWidth="1"/>
    <col min="3847" max="3847" width="15.28515625" style="379" customWidth="1"/>
    <col min="3848" max="3849" width="11.85546875" style="379" customWidth="1"/>
    <col min="3850" max="3851" width="9.140625" style="379"/>
    <col min="3852" max="3852" width="7.85546875" style="379" customWidth="1"/>
    <col min="3853" max="4096" width="9.140625" style="379"/>
    <col min="4097" max="4097" width="5.85546875" style="379" customWidth="1"/>
    <col min="4098" max="4098" width="4.140625" style="379" customWidth="1"/>
    <col min="4099" max="4099" width="47.85546875" style="379" customWidth="1"/>
    <col min="4100" max="4100" width="5" style="379" customWidth="1"/>
    <col min="4101" max="4101" width="7.5703125" style="379" customWidth="1"/>
    <col min="4102" max="4102" width="10.5703125" style="379" customWidth="1"/>
    <col min="4103" max="4103" width="15.28515625" style="379" customWidth="1"/>
    <col min="4104" max="4105" width="11.85546875" style="379" customWidth="1"/>
    <col min="4106" max="4107" width="9.140625" style="379"/>
    <col min="4108" max="4108" width="7.85546875" style="379" customWidth="1"/>
    <col min="4109" max="4352" width="9.140625" style="379"/>
    <col min="4353" max="4353" width="5.85546875" style="379" customWidth="1"/>
    <col min="4354" max="4354" width="4.140625" style="379" customWidth="1"/>
    <col min="4355" max="4355" width="47.85546875" style="379" customWidth="1"/>
    <col min="4356" max="4356" width="5" style="379" customWidth="1"/>
    <col min="4357" max="4357" width="7.5703125" style="379" customWidth="1"/>
    <col min="4358" max="4358" width="10.5703125" style="379" customWidth="1"/>
    <col min="4359" max="4359" width="15.28515625" style="379" customWidth="1"/>
    <col min="4360" max="4361" width="11.85546875" style="379" customWidth="1"/>
    <col min="4362" max="4363" width="9.140625" style="379"/>
    <col min="4364" max="4364" width="7.85546875" style="379" customWidth="1"/>
    <col min="4365" max="4608" width="9.140625" style="379"/>
    <col min="4609" max="4609" width="5.85546875" style="379" customWidth="1"/>
    <col min="4610" max="4610" width="4.140625" style="379" customWidth="1"/>
    <col min="4611" max="4611" width="47.85546875" style="379" customWidth="1"/>
    <col min="4612" max="4612" width="5" style="379" customWidth="1"/>
    <col min="4613" max="4613" width="7.5703125" style="379" customWidth="1"/>
    <col min="4614" max="4614" width="10.5703125" style="379" customWidth="1"/>
    <col min="4615" max="4615" width="15.28515625" style="379" customWidth="1"/>
    <col min="4616" max="4617" width="11.85546875" style="379" customWidth="1"/>
    <col min="4618" max="4619" width="9.140625" style="379"/>
    <col min="4620" max="4620" width="7.85546875" style="379" customWidth="1"/>
    <col min="4621" max="4864" width="9.140625" style="379"/>
    <col min="4865" max="4865" width="5.85546875" style="379" customWidth="1"/>
    <col min="4866" max="4866" width="4.140625" style="379" customWidth="1"/>
    <col min="4867" max="4867" width="47.85546875" style="379" customWidth="1"/>
    <col min="4868" max="4868" width="5" style="379" customWidth="1"/>
    <col min="4869" max="4869" width="7.5703125" style="379" customWidth="1"/>
    <col min="4870" max="4870" width="10.5703125" style="379" customWidth="1"/>
    <col min="4871" max="4871" width="15.28515625" style="379" customWidth="1"/>
    <col min="4872" max="4873" width="11.85546875" style="379" customWidth="1"/>
    <col min="4874" max="4875" width="9.140625" style="379"/>
    <col min="4876" max="4876" width="7.85546875" style="379" customWidth="1"/>
    <col min="4877" max="5120" width="9.140625" style="379"/>
    <col min="5121" max="5121" width="5.85546875" style="379" customWidth="1"/>
    <col min="5122" max="5122" width="4.140625" style="379" customWidth="1"/>
    <col min="5123" max="5123" width="47.85546875" style="379" customWidth="1"/>
    <col min="5124" max="5124" width="5" style="379" customWidth="1"/>
    <col min="5125" max="5125" width="7.5703125" style="379" customWidth="1"/>
    <col min="5126" max="5126" width="10.5703125" style="379" customWidth="1"/>
    <col min="5127" max="5127" width="15.28515625" style="379" customWidth="1"/>
    <col min="5128" max="5129" width="11.85546875" style="379" customWidth="1"/>
    <col min="5130" max="5131" width="9.140625" style="379"/>
    <col min="5132" max="5132" width="7.85546875" style="379" customWidth="1"/>
    <col min="5133" max="5376" width="9.140625" style="379"/>
    <col min="5377" max="5377" width="5.85546875" style="379" customWidth="1"/>
    <col min="5378" max="5378" width="4.140625" style="379" customWidth="1"/>
    <col min="5379" max="5379" width="47.85546875" style="379" customWidth="1"/>
    <col min="5380" max="5380" width="5" style="379" customWidth="1"/>
    <col min="5381" max="5381" width="7.5703125" style="379" customWidth="1"/>
    <col min="5382" max="5382" width="10.5703125" style="379" customWidth="1"/>
    <col min="5383" max="5383" width="15.28515625" style="379" customWidth="1"/>
    <col min="5384" max="5385" width="11.85546875" style="379" customWidth="1"/>
    <col min="5386" max="5387" width="9.140625" style="379"/>
    <col min="5388" max="5388" width="7.85546875" style="379" customWidth="1"/>
    <col min="5389" max="5632" width="9.140625" style="379"/>
    <col min="5633" max="5633" width="5.85546875" style="379" customWidth="1"/>
    <col min="5634" max="5634" width="4.140625" style="379" customWidth="1"/>
    <col min="5635" max="5635" width="47.85546875" style="379" customWidth="1"/>
    <col min="5636" max="5636" width="5" style="379" customWidth="1"/>
    <col min="5637" max="5637" width="7.5703125" style="379" customWidth="1"/>
    <col min="5638" max="5638" width="10.5703125" style="379" customWidth="1"/>
    <col min="5639" max="5639" width="15.28515625" style="379" customWidth="1"/>
    <col min="5640" max="5641" width="11.85546875" style="379" customWidth="1"/>
    <col min="5642" max="5643" width="9.140625" style="379"/>
    <col min="5644" max="5644" width="7.85546875" style="379" customWidth="1"/>
    <col min="5645" max="5888" width="9.140625" style="379"/>
    <col min="5889" max="5889" width="5.85546875" style="379" customWidth="1"/>
    <col min="5890" max="5890" width="4.140625" style="379" customWidth="1"/>
    <col min="5891" max="5891" width="47.85546875" style="379" customWidth="1"/>
    <col min="5892" max="5892" width="5" style="379" customWidth="1"/>
    <col min="5893" max="5893" width="7.5703125" style="379" customWidth="1"/>
    <col min="5894" max="5894" width="10.5703125" style="379" customWidth="1"/>
    <col min="5895" max="5895" width="15.28515625" style="379" customWidth="1"/>
    <col min="5896" max="5897" width="11.85546875" style="379" customWidth="1"/>
    <col min="5898" max="5899" width="9.140625" style="379"/>
    <col min="5900" max="5900" width="7.85546875" style="379" customWidth="1"/>
    <col min="5901" max="6144" width="9.140625" style="379"/>
    <col min="6145" max="6145" width="5.85546875" style="379" customWidth="1"/>
    <col min="6146" max="6146" width="4.140625" style="379" customWidth="1"/>
    <col min="6147" max="6147" width="47.85546875" style="379" customWidth="1"/>
    <col min="6148" max="6148" width="5" style="379" customWidth="1"/>
    <col min="6149" max="6149" width="7.5703125" style="379" customWidth="1"/>
    <col min="6150" max="6150" width="10.5703125" style="379" customWidth="1"/>
    <col min="6151" max="6151" width="15.28515625" style="379" customWidth="1"/>
    <col min="6152" max="6153" width="11.85546875" style="379" customWidth="1"/>
    <col min="6154" max="6155" width="9.140625" style="379"/>
    <col min="6156" max="6156" width="7.85546875" style="379" customWidth="1"/>
    <col min="6157" max="6400" width="9.140625" style="379"/>
    <col min="6401" max="6401" width="5.85546875" style="379" customWidth="1"/>
    <col min="6402" max="6402" width="4.140625" style="379" customWidth="1"/>
    <col min="6403" max="6403" width="47.85546875" style="379" customWidth="1"/>
    <col min="6404" max="6404" width="5" style="379" customWidth="1"/>
    <col min="6405" max="6405" width="7.5703125" style="379" customWidth="1"/>
    <col min="6406" max="6406" width="10.5703125" style="379" customWidth="1"/>
    <col min="6407" max="6407" width="15.28515625" style="379" customWidth="1"/>
    <col min="6408" max="6409" width="11.85546875" style="379" customWidth="1"/>
    <col min="6410" max="6411" width="9.140625" style="379"/>
    <col min="6412" max="6412" width="7.85546875" style="379" customWidth="1"/>
    <col min="6413" max="6656" width="9.140625" style="379"/>
    <col min="6657" max="6657" width="5.85546875" style="379" customWidth="1"/>
    <col min="6658" max="6658" width="4.140625" style="379" customWidth="1"/>
    <col min="6659" max="6659" width="47.85546875" style="379" customWidth="1"/>
    <col min="6660" max="6660" width="5" style="379" customWidth="1"/>
    <col min="6661" max="6661" width="7.5703125" style="379" customWidth="1"/>
    <col min="6662" max="6662" width="10.5703125" style="379" customWidth="1"/>
    <col min="6663" max="6663" width="15.28515625" style="379" customWidth="1"/>
    <col min="6664" max="6665" width="11.85546875" style="379" customWidth="1"/>
    <col min="6666" max="6667" width="9.140625" style="379"/>
    <col min="6668" max="6668" width="7.85546875" style="379" customWidth="1"/>
    <col min="6669" max="6912" width="9.140625" style="379"/>
    <col min="6913" max="6913" width="5.85546875" style="379" customWidth="1"/>
    <col min="6914" max="6914" width="4.140625" style="379" customWidth="1"/>
    <col min="6915" max="6915" width="47.85546875" style="379" customWidth="1"/>
    <col min="6916" max="6916" width="5" style="379" customWidth="1"/>
    <col min="6917" max="6917" width="7.5703125" style="379" customWidth="1"/>
    <col min="6918" max="6918" width="10.5703125" style="379" customWidth="1"/>
    <col min="6919" max="6919" width="15.28515625" style="379" customWidth="1"/>
    <col min="6920" max="6921" width="11.85546875" style="379" customWidth="1"/>
    <col min="6922" max="6923" width="9.140625" style="379"/>
    <col min="6924" max="6924" width="7.85546875" style="379" customWidth="1"/>
    <col min="6925" max="7168" width="9.140625" style="379"/>
    <col min="7169" max="7169" width="5.85546875" style="379" customWidth="1"/>
    <col min="7170" max="7170" width="4.140625" style="379" customWidth="1"/>
    <col min="7171" max="7171" width="47.85546875" style="379" customWidth="1"/>
    <col min="7172" max="7172" width="5" style="379" customWidth="1"/>
    <col min="7173" max="7173" width="7.5703125" style="379" customWidth="1"/>
    <col min="7174" max="7174" width="10.5703125" style="379" customWidth="1"/>
    <col min="7175" max="7175" width="15.28515625" style="379" customWidth="1"/>
    <col min="7176" max="7177" width="11.85546875" style="379" customWidth="1"/>
    <col min="7178" max="7179" width="9.140625" style="379"/>
    <col min="7180" max="7180" width="7.85546875" style="379" customWidth="1"/>
    <col min="7181" max="7424" width="9.140625" style="379"/>
    <col min="7425" max="7425" width="5.85546875" style="379" customWidth="1"/>
    <col min="7426" max="7426" width="4.140625" style="379" customWidth="1"/>
    <col min="7427" max="7427" width="47.85546875" style="379" customWidth="1"/>
    <col min="7428" max="7428" width="5" style="379" customWidth="1"/>
    <col min="7429" max="7429" width="7.5703125" style="379" customWidth="1"/>
    <col min="7430" max="7430" width="10.5703125" style="379" customWidth="1"/>
    <col min="7431" max="7431" width="15.28515625" style="379" customWidth="1"/>
    <col min="7432" max="7433" width="11.85546875" style="379" customWidth="1"/>
    <col min="7434" max="7435" width="9.140625" style="379"/>
    <col min="7436" max="7436" width="7.85546875" style="379" customWidth="1"/>
    <col min="7437" max="7680" width="9.140625" style="379"/>
    <col min="7681" max="7681" width="5.85546875" style="379" customWidth="1"/>
    <col min="7682" max="7682" width="4.140625" style="379" customWidth="1"/>
    <col min="7683" max="7683" width="47.85546875" style="379" customWidth="1"/>
    <col min="7684" max="7684" width="5" style="379" customWidth="1"/>
    <col min="7685" max="7685" width="7.5703125" style="379" customWidth="1"/>
    <col min="7686" max="7686" width="10.5703125" style="379" customWidth="1"/>
    <col min="7687" max="7687" width="15.28515625" style="379" customWidth="1"/>
    <col min="7688" max="7689" width="11.85546875" style="379" customWidth="1"/>
    <col min="7690" max="7691" width="9.140625" style="379"/>
    <col min="7692" max="7692" width="7.85546875" style="379" customWidth="1"/>
    <col min="7693" max="7936" width="9.140625" style="379"/>
    <col min="7937" max="7937" width="5.85546875" style="379" customWidth="1"/>
    <col min="7938" max="7938" width="4.140625" style="379" customWidth="1"/>
    <col min="7939" max="7939" width="47.85546875" style="379" customWidth="1"/>
    <col min="7940" max="7940" width="5" style="379" customWidth="1"/>
    <col min="7941" max="7941" width="7.5703125" style="379" customWidth="1"/>
    <col min="7942" max="7942" width="10.5703125" style="379" customWidth="1"/>
    <col min="7943" max="7943" width="15.28515625" style="379" customWidth="1"/>
    <col min="7944" max="7945" width="11.85546875" style="379" customWidth="1"/>
    <col min="7946" max="7947" width="9.140625" style="379"/>
    <col min="7948" max="7948" width="7.85546875" style="379" customWidth="1"/>
    <col min="7949" max="8192" width="9.140625" style="379"/>
    <col min="8193" max="8193" width="5.85546875" style="379" customWidth="1"/>
    <col min="8194" max="8194" width="4.140625" style="379" customWidth="1"/>
    <col min="8195" max="8195" width="47.85546875" style="379" customWidth="1"/>
    <col min="8196" max="8196" width="5" style="379" customWidth="1"/>
    <col min="8197" max="8197" width="7.5703125" style="379" customWidth="1"/>
    <col min="8198" max="8198" width="10.5703125" style="379" customWidth="1"/>
    <col min="8199" max="8199" width="15.28515625" style="379" customWidth="1"/>
    <col min="8200" max="8201" width="11.85546875" style="379" customWidth="1"/>
    <col min="8202" max="8203" width="9.140625" style="379"/>
    <col min="8204" max="8204" width="7.85546875" style="379" customWidth="1"/>
    <col min="8205" max="8448" width="9.140625" style="379"/>
    <col min="8449" max="8449" width="5.85546875" style="379" customWidth="1"/>
    <col min="8450" max="8450" width="4.140625" style="379" customWidth="1"/>
    <col min="8451" max="8451" width="47.85546875" style="379" customWidth="1"/>
    <col min="8452" max="8452" width="5" style="379" customWidth="1"/>
    <col min="8453" max="8453" width="7.5703125" style="379" customWidth="1"/>
    <col min="8454" max="8454" width="10.5703125" style="379" customWidth="1"/>
    <col min="8455" max="8455" width="15.28515625" style="379" customWidth="1"/>
    <col min="8456" max="8457" width="11.85546875" style="379" customWidth="1"/>
    <col min="8458" max="8459" width="9.140625" style="379"/>
    <col min="8460" max="8460" width="7.85546875" style="379" customWidth="1"/>
    <col min="8461" max="8704" width="9.140625" style="379"/>
    <col min="8705" max="8705" width="5.85546875" style="379" customWidth="1"/>
    <col min="8706" max="8706" width="4.140625" style="379" customWidth="1"/>
    <col min="8707" max="8707" width="47.85546875" style="379" customWidth="1"/>
    <col min="8708" max="8708" width="5" style="379" customWidth="1"/>
    <col min="8709" max="8709" width="7.5703125" style="379" customWidth="1"/>
    <col min="8710" max="8710" width="10.5703125" style="379" customWidth="1"/>
    <col min="8711" max="8711" width="15.28515625" style="379" customWidth="1"/>
    <col min="8712" max="8713" width="11.85546875" style="379" customWidth="1"/>
    <col min="8714" max="8715" width="9.140625" style="379"/>
    <col min="8716" max="8716" width="7.85546875" style="379" customWidth="1"/>
    <col min="8717" max="8960" width="9.140625" style="379"/>
    <col min="8961" max="8961" width="5.85546875" style="379" customWidth="1"/>
    <col min="8962" max="8962" width="4.140625" style="379" customWidth="1"/>
    <col min="8963" max="8963" width="47.85546875" style="379" customWidth="1"/>
    <col min="8964" max="8964" width="5" style="379" customWidth="1"/>
    <col min="8965" max="8965" width="7.5703125" style="379" customWidth="1"/>
    <col min="8966" max="8966" width="10.5703125" style="379" customWidth="1"/>
    <col min="8967" max="8967" width="15.28515625" style="379" customWidth="1"/>
    <col min="8968" max="8969" width="11.85546875" style="379" customWidth="1"/>
    <col min="8970" max="8971" width="9.140625" style="379"/>
    <col min="8972" max="8972" width="7.85546875" style="379" customWidth="1"/>
    <col min="8973" max="9216" width="9.140625" style="379"/>
    <col min="9217" max="9217" width="5.85546875" style="379" customWidth="1"/>
    <col min="9218" max="9218" width="4.140625" style="379" customWidth="1"/>
    <col min="9219" max="9219" width="47.85546875" style="379" customWidth="1"/>
    <col min="9220" max="9220" width="5" style="379" customWidth="1"/>
    <col min="9221" max="9221" width="7.5703125" style="379" customWidth="1"/>
    <col min="9222" max="9222" width="10.5703125" style="379" customWidth="1"/>
    <col min="9223" max="9223" width="15.28515625" style="379" customWidth="1"/>
    <col min="9224" max="9225" width="11.85546875" style="379" customWidth="1"/>
    <col min="9226" max="9227" width="9.140625" style="379"/>
    <col min="9228" max="9228" width="7.85546875" style="379" customWidth="1"/>
    <col min="9229" max="9472" width="9.140625" style="379"/>
    <col min="9473" max="9473" width="5.85546875" style="379" customWidth="1"/>
    <col min="9474" max="9474" width="4.140625" style="379" customWidth="1"/>
    <col min="9475" max="9475" width="47.85546875" style="379" customWidth="1"/>
    <col min="9476" max="9476" width="5" style="379" customWidth="1"/>
    <col min="9477" max="9477" width="7.5703125" style="379" customWidth="1"/>
    <col min="9478" max="9478" width="10.5703125" style="379" customWidth="1"/>
    <col min="9479" max="9479" width="15.28515625" style="379" customWidth="1"/>
    <col min="9480" max="9481" width="11.85546875" style="379" customWidth="1"/>
    <col min="9482" max="9483" width="9.140625" style="379"/>
    <col min="9484" max="9484" width="7.85546875" style="379" customWidth="1"/>
    <col min="9485" max="9728" width="9.140625" style="379"/>
    <col min="9729" max="9729" width="5.85546875" style="379" customWidth="1"/>
    <col min="9730" max="9730" width="4.140625" style="379" customWidth="1"/>
    <col min="9731" max="9731" width="47.85546875" style="379" customWidth="1"/>
    <col min="9732" max="9732" width="5" style="379" customWidth="1"/>
    <col min="9733" max="9733" width="7.5703125" style="379" customWidth="1"/>
    <col min="9734" max="9734" width="10.5703125" style="379" customWidth="1"/>
    <col min="9735" max="9735" width="15.28515625" style="379" customWidth="1"/>
    <col min="9736" max="9737" width="11.85546875" style="379" customWidth="1"/>
    <col min="9738" max="9739" width="9.140625" style="379"/>
    <col min="9740" max="9740" width="7.85546875" style="379" customWidth="1"/>
    <col min="9741" max="9984" width="9.140625" style="379"/>
    <col min="9985" max="9985" width="5.85546875" style="379" customWidth="1"/>
    <col min="9986" max="9986" width="4.140625" style="379" customWidth="1"/>
    <col min="9987" max="9987" width="47.85546875" style="379" customWidth="1"/>
    <col min="9988" max="9988" width="5" style="379" customWidth="1"/>
    <col min="9989" max="9989" width="7.5703125" style="379" customWidth="1"/>
    <col min="9990" max="9990" width="10.5703125" style="379" customWidth="1"/>
    <col min="9991" max="9991" width="15.28515625" style="379" customWidth="1"/>
    <col min="9992" max="9993" width="11.85546875" style="379" customWidth="1"/>
    <col min="9994" max="9995" width="9.140625" style="379"/>
    <col min="9996" max="9996" width="7.85546875" style="379" customWidth="1"/>
    <col min="9997" max="10240" width="9.140625" style="379"/>
    <col min="10241" max="10241" width="5.85546875" style="379" customWidth="1"/>
    <col min="10242" max="10242" width="4.140625" style="379" customWidth="1"/>
    <col min="10243" max="10243" width="47.85546875" style="379" customWidth="1"/>
    <col min="10244" max="10244" width="5" style="379" customWidth="1"/>
    <col min="10245" max="10245" width="7.5703125" style="379" customWidth="1"/>
    <col min="10246" max="10246" width="10.5703125" style="379" customWidth="1"/>
    <col min="10247" max="10247" width="15.28515625" style="379" customWidth="1"/>
    <col min="10248" max="10249" width="11.85546875" style="379" customWidth="1"/>
    <col min="10250" max="10251" width="9.140625" style="379"/>
    <col min="10252" max="10252" width="7.85546875" style="379" customWidth="1"/>
    <col min="10253" max="10496" width="9.140625" style="379"/>
    <col min="10497" max="10497" width="5.85546875" style="379" customWidth="1"/>
    <col min="10498" max="10498" width="4.140625" style="379" customWidth="1"/>
    <col min="10499" max="10499" width="47.85546875" style="379" customWidth="1"/>
    <col min="10500" max="10500" width="5" style="379" customWidth="1"/>
    <col min="10501" max="10501" width="7.5703125" style="379" customWidth="1"/>
    <col min="10502" max="10502" width="10.5703125" style="379" customWidth="1"/>
    <col min="10503" max="10503" width="15.28515625" style="379" customWidth="1"/>
    <col min="10504" max="10505" width="11.85546875" style="379" customWidth="1"/>
    <col min="10506" max="10507" width="9.140625" style="379"/>
    <col min="10508" max="10508" width="7.85546875" style="379" customWidth="1"/>
    <col min="10509" max="10752" width="9.140625" style="379"/>
    <col min="10753" max="10753" width="5.85546875" style="379" customWidth="1"/>
    <col min="10754" max="10754" width="4.140625" style="379" customWidth="1"/>
    <col min="10755" max="10755" width="47.85546875" style="379" customWidth="1"/>
    <col min="10756" max="10756" width="5" style="379" customWidth="1"/>
    <col min="10757" max="10757" width="7.5703125" style="379" customWidth="1"/>
    <col min="10758" max="10758" width="10.5703125" style="379" customWidth="1"/>
    <col min="10759" max="10759" width="15.28515625" style="379" customWidth="1"/>
    <col min="10760" max="10761" width="11.85546875" style="379" customWidth="1"/>
    <col min="10762" max="10763" width="9.140625" style="379"/>
    <col min="10764" max="10764" width="7.85546875" style="379" customWidth="1"/>
    <col min="10765" max="11008" width="9.140625" style="379"/>
    <col min="11009" max="11009" width="5.85546875" style="379" customWidth="1"/>
    <col min="11010" max="11010" width="4.140625" style="379" customWidth="1"/>
    <col min="11011" max="11011" width="47.85546875" style="379" customWidth="1"/>
    <col min="11012" max="11012" width="5" style="379" customWidth="1"/>
    <col min="11013" max="11013" width="7.5703125" style="379" customWidth="1"/>
    <col min="11014" max="11014" width="10.5703125" style="379" customWidth="1"/>
    <col min="11015" max="11015" width="15.28515625" style="379" customWidth="1"/>
    <col min="11016" max="11017" width="11.85546875" style="379" customWidth="1"/>
    <col min="11018" max="11019" width="9.140625" style="379"/>
    <col min="11020" max="11020" width="7.85546875" style="379" customWidth="1"/>
    <col min="11021" max="11264" width="9.140625" style="379"/>
    <col min="11265" max="11265" width="5.85546875" style="379" customWidth="1"/>
    <col min="11266" max="11266" width="4.140625" style="379" customWidth="1"/>
    <col min="11267" max="11267" width="47.85546875" style="379" customWidth="1"/>
    <col min="11268" max="11268" width="5" style="379" customWidth="1"/>
    <col min="11269" max="11269" width="7.5703125" style="379" customWidth="1"/>
    <col min="11270" max="11270" width="10.5703125" style="379" customWidth="1"/>
    <col min="11271" max="11271" width="15.28515625" style="379" customWidth="1"/>
    <col min="11272" max="11273" width="11.85546875" style="379" customWidth="1"/>
    <col min="11274" max="11275" width="9.140625" style="379"/>
    <col min="11276" max="11276" width="7.85546875" style="379" customWidth="1"/>
    <col min="11277" max="11520" width="9.140625" style="379"/>
    <col min="11521" max="11521" width="5.85546875" style="379" customWidth="1"/>
    <col min="11522" max="11522" width="4.140625" style="379" customWidth="1"/>
    <col min="11523" max="11523" width="47.85546875" style="379" customWidth="1"/>
    <col min="11524" max="11524" width="5" style="379" customWidth="1"/>
    <col min="11525" max="11525" width="7.5703125" style="379" customWidth="1"/>
    <col min="11526" max="11526" width="10.5703125" style="379" customWidth="1"/>
    <col min="11527" max="11527" width="15.28515625" style="379" customWidth="1"/>
    <col min="11528" max="11529" width="11.85546875" style="379" customWidth="1"/>
    <col min="11530" max="11531" width="9.140625" style="379"/>
    <col min="11532" max="11532" width="7.85546875" style="379" customWidth="1"/>
    <col min="11533" max="11776" width="9.140625" style="379"/>
    <col min="11777" max="11777" width="5.85546875" style="379" customWidth="1"/>
    <col min="11778" max="11778" width="4.140625" style="379" customWidth="1"/>
    <col min="11779" max="11779" width="47.85546875" style="379" customWidth="1"/>
    <col min="11780" max="11780" width="5" style="379" customWidth="1"/>
    <col min="11781" max="11781" width="7.5703125" style="379" customWidth="1"/>
    <col min="11782" max="11782" width="10.5703125" style="379" customWidth="1"/>
    <col min="11783" max="11783" width="15.28515625" style="379" customWidth="1"/>
    <col min="11784" max="11785" width="11.85546875" style="379" customWidth="1"/>
    <col min="11786" max="11787" width="9.140625" style="379"/>
    <col min="11788" max="11788" width="7.85546875" style="379" customWidth="1"/>
    <col min="11789" max="12032" width="9.140625" style="379"/>
    <col min="12033" max="12033" width="5.85546875" style="379" customWidth="1"/>
    <col min="12034" max="12034" width="4.140625" style="379" customWidth="1"/>
    <col min="12035" max="12035" width="47.85546875" style="379" customWidth="1"/>
    <col min="12036" max="12036" width="5" style="379" customWidth="1"/>
    <col min="12037" max="12037" width="7.5703125" style="379" customWidth="1"/>
    <col min="12038" max="12038" width="10.5703125" style="379" customWidth="1"/>
    <col min="12039" max="12039" width="15.28515625" style="379" customWidth="1"/>
    <col min="12040" max="12041" width="11.85546875" style="379" customWidth="1"/>
    <col min="12042" max="12043" width="9.140625" style="379"/>
    <col min="12044" max="12044" width="7.85546875" style="379" customWidth="1"/>
    <col min="12045" max="12288" width="9.140625" style="379"/>
    <col min="12289" max="12289" width="5.85546875" style="379" customWidth="1"/>
    <col min="12290" max="12290" width="4.140625" style="379" customWidth="1"/>
    <col min="12291" max="12291" width="47.85546875" style="379" customWidth="1"/>
    <col min="12292" max="12292" width="5" style="379" customWidth="1"/>
    <col min="12293" max="12293" width="7.5703125" style="379" customWidth="1"/>
    <col min="12294" max="12294" width="10.5703125" style="379" customWidth="1"/>
    <col min="12295" max="12295" width="15.28515625" style="379" customWidth="1"/>
    <col min="12296" max="12297" width="11.85546875" style="379" customWidth="1"/>
    <col min="12298" max="12299" width="9.140625" style="379"/>
    <col min="12300" max="12300" width="7.85546875" style="379" customWidth="1"/>
    <col min="12301" max="12544" width="9.140625" style="379"/>
    <col min="12545" max="12545" width="5.85546875" style="379" customWidth="1"/>
    <col min="12546" max="12546" width="4.140625" style="379" customWidth="1"/>
    <col min="12547" max="12547" width="47.85546875" style="379" customWidth="1"/>
    <col min="12548" max="12548" width="5" style="379" customWidth="1"/>
    <col min="12549" max="12549" width="7.5703125" style="379" customWidth="1"/>
    <col min="12550" max="12550" width="10.5703125" style="379" customWidth="1"/>
    <col min="12551" max="12551" width="15.28515625" style="379" customWidth="1"/>
    <col min="12552" max="12553" width="11.85546875" style="379" customWidth="1"/>
    <col min="12554" max="12555" width="9.140625" style="379"/>
    <col min="12556" max="12556" width="7.85546875" style="379" customWidth="1"/>
    <col min="12557" max="12800" width="9.140625" style="379"/>
    <col min="12801" max="12801" width="5.85546875" style="379" customWidth="1"/>
    <col min="12802" max="12802" width="4.140625" style="379" customWidth="1"/>
    <col min="12803" max="12803" width="47.85546875" style="379" customWidth="1"/>
    <col min="12804" max="12804" width="5" style="379" customWidth="1"/>
    <col min="12805" max="12805" width="7.5703125" style="379" customWidth="1"/>
    <col min="12806" max="12806" width="10.5703125" style="379" customWidth="1"/>
    <col min="12807" max="12807" width="15.28515625" style="379" customWidth="1"/>
    <col min="12808" max="12809" width="11.85546875" style="379" customWidth="1"/>
    <col min="12810" max="12811" width="9.140625" style="379"/>
    <col min="12812" max="12812" width="7.85546875" style="379" customWidth="1"/>
    <col min="12813" max="13056" width="9.140625" style="379"/>
    <col min="13057" max="13057" width="5.85546875" style="379" customWidth="1"/>
    <col min="13058" max="13058" width="4.140625" style="379" customWidth="1"/>
    <col min="13059" max="13059" width="47.85546875" style="379" customWidth="1"/>
    <col min="13060" max="13060" width="5" style="379" customWidth="1"/>
    <col min="13061" max="13061" width="7.5703125" style="379" customWidth="1"/>
    <col min="13062" max="13062" width="10.5703125" style="379" customWidth="1"/>
    <col min="13063" max="13063" width="15.28515625" style="379" customWidth="1"/>
    <col min="13064" max="13065" width="11.85546875" style="379" customWidth="1"/>
    <col min="13066" max="13067" width="9.140625" style="379"/>
    <col min="13068" max="13068" width="7.85546875" style="379" customWidth="1"/>
    <col min="13069" max="13312" width="9.140625" style="379"/>
    <col min="13313" max="13313" width="5.85546875" style="379" customWidth="1"/>
    <col min="13314" max="13314" width="4.140625" style="379" customWidth="1"/>
    <col min="13315" max="13315" width="47.85546875" style="379" customWidth="1"/>
    <col min="13316" max="13316" width="5" style="379" customWidth="1"/>
    <col min="13317" max="13317" width="7.5703125" style="379" customWidth="1"/>
    <col min="13318" max="13318" width="10.5703125" style="379" customWidth="1"/>
    <col min="13319" max="13319" width="15.28515625" style="379" customWidth="1"/>
    <col min="13320" max="13321" width="11.85546875" style="379" customWidth="1"/>
    <col min="13322" max="13323" width="9.140625" style="379"/>
    <col min="13324" max="13324" width="7.85546875" style="379" customWidth="1"/>
    <col min="13325" max="13568" width="9.140625" style="379"/>
    <col min="13569" max="13569" width="5.85546875" style="379" customWidth="1"/>
    <col min="13570" max="13570" width="4.140625" style="379" customWidth="1"/>
    <col min="13571" max="13571" width="47.85546875" style="379" customWidth="1"/>
    <col min="13572" max="13572" width="5" style="379" customWidth="1"/>
    <col min="13573" max="13573" width="7.5703125" style="379" customWidth="1"/>
    <col min="13574" max="13574" width="10.5703125" style="379" customWidth="1"/>
    <col min="13575" max="13575" width="15.28515625" style="379" customWidth="1"/>
    <col min="13576" max="13577" width="11.85546875" style="379" customWidth="1"/>
    <col min="13578" max="13579" width="9.140625" style="379"/>
    <col min="13580" max="13580" width="7.85546875" style="379" customWidth="1"/>
    <col min="13581" max="13824" width="9.140625" style="379"/>
    <col min="13825" max="13825" width="5.85546875" style="379" customWidth="1"/>
    <col min="13826" max="13826" width="4.140625" style="379" customWidth="1"/>
    <col min="13827" max="13827" width="47.85546875" style="379" customWidth="1"/>
    <col min="13828" max="13828" width="5" style="379" customWidth="1"/>
    <col min="13829" max="13829" width="7.5703125" style="379" customWidth="1"/>
    <col min="13830" max="13830" width="10.5703125" style="379" customWidth="1"/>
    <col min="13831" max="13831" width="15.28515625" style="379" customWidth="1"/>
    <col min="13832" max="13833" width="11.85546875" style="379" customWidth="1"/>
    <col min="13834" max="13835" width="9.140625" style="379"/>
    <col min="13836" max="13836" width="7.85546875" style="379" customWidth="1"/>
    <col min="13837" max="14080" width="9.140625" style="379"/>
    <col min="14081" max="14081" width="5.85546875" style="379" customWidth="1"/>
    <col min="14082" max="14082" width="4.140625" style="379" customWidth="1"/>
    <col min="14083" max="14083" width="47.85546875" style="379" customWidth="1"/>
    <col min="14084" max="14084" width="5" style="379" customWidth="1"/>
    <col min="14085" max="14085" width="7.5703125" style="379" customWidth="1"/>
    <col min="14086" max="14086" width="10.5703125" style="379" customWidth="1"/>
    <col min="14087" max="14087" width="15.28515625" style="379" customWidth="1"/>
    <col min="14088" max="14089" width="11.85546875" style="379" customWidth="1"/>
    <col min="14090" max="14091" width="9.140625" style="379"/>
    <col min="14092" max="14092" width="7.85546875" style="379" customWidth="1"/>
    <col min="14093" max="14336" width="9.140625" style="379"/>
    <col min="14337" max="14337" width="5.85546875" style="379" customWidth="1"/>
    <col min="14338" max="14338" width="4.140625" style="379" customWidth="1"/>
    <col min="14339" max="14339" width="47.85546875" style="379" customWidth="1"/>
    <col min="14340" max="14340" width="5" style="379" customWidth="1"/>
    <col min="14341" max="14341" width="7.5703125" style="379" customWidth="1"/>
    <col min="14342" max="14342" width="10.5703125" style="379" customWidth="1"/>
    <col min="14343" max="14343" width="15.28515625" style="379" customWidth="1"/>
    <col min="14344" max="14345" width="11.85546875" style="379" customWidth="1"/>
    <col min="14346" max="14347" width="9.140625" style="379"/>
    <col min="14348" max="14348" width="7.85546875" style="379" customWidth="1"/>
    <col min="14349" max="14592" width="9.140625" style="379"/>
    <col min="14593" max="14593" width="5.85546875" style="379" customWidth="1"/>
    <col min="14594" max="14594" width="4.140625" style="379" customWidth="1"/>
    <col min="14595" max="14595" width="47.85546875" style="379" customWidth="1"/>
    <col min="14596" max="14596" width="5" style="379" customWidth="1"/>
    <col min="14597" max="14597" width="7.5703125" style="379" customWidth="1"/>
    <col min="14598" max="14598" width="10.5703125" style="379" customWidth="1"/>
    <col min="14599" max="14599" width="15.28515625" style="379" customWidth="1"/>
    <col min="14600" max="14601" width="11.85546875" style="379" customWidth="1"/>
    <col min="14602" max="14603" width="9.140625" style="379"/>
    <col min="14604" max="14604" width="7.85546875" style="379" customWidth="1"/>
    <col min="14605" max="14848" width="9.140625" style="379"/>
    <col min="14849" max="14849" width="5.85546875" style="379" customWidth="1"/>
    <col min="14850" max="14850" width="4.140625" style="379" customWidth="1"/>
    <col min="14851" max="14851" width="47.85546875" style="379" customWidth="1"/>
    <col min="14852" max="14852" width="5" style="379" customWidth="1"/>
    <col min="14853" max="14853" width="7.5703125" style="379" customWidth="1"/>
    <col min="14854" max="14854" width="10.5703125" style="379" customWidth="1"/>
    <col min="14855" max="14855" width="15.28515625" style="379" customWidth="1"/>
    <col min="14856" max="14857" width="11.85546875" style="379" customWidth="1"/>
    <col min="14858" max="14859" width="9.140625" style="379"/>
    <col min="14860" max="14860" width="7.85546875" style="379" customWidth="1"/>
    <col min="14861" max="15104" width="9.140625" style="379"/>
    <col min="15105" max="15105" width="5.85546875" style="379" customWidth="1"/>
    <col min="15106" max="15106" width="4.140625" style="379" customWidth="1"/>
    <col min="15107" max="15107" width="47.85546875" style="379" customWidth="1"/>
    <col min="15108" max="15108" width="5" style="379" customWidth="1"/>
    <col min="15109" max="15109" width="7.5703125" style="379" customWidth="1"/>
    <col min="15110" max="15110" width="10.5703125" style="379" customWidth="1"/>
    <col min="15111" max="15111" width="15.28515625" style="379" customWidth="1"/>
    <col min="15112" max="15113" width="11.85546875" style="379" customWidth="1"/>
    <col min="15114" max="15115" width="9.140625" style="379"/>
    <col min="15116" max="15116" width="7.85546875" style="379" customWidth="1"/>
    <col min="15117" max="15360" width="9.140625" style="379"/>
    <col min="15361" max="15361" width="5.85546875" style="379" customWidth="1"/>
    <col min="15362" max="15362" width="4.140625" style="379" customWidth="1"/>
    <col min="15363" max="15363" width="47.85546875" style="379" customWidth="1"/>
    <col min="15364" max="15364" width="5" style="379" customWidth="1"/>
    <col min="15365" max="15365" width="7.5703125" style="379" customWidth="1"/>
    <col min="15366" max="15366" width="10.5703125" style="379" customWidth="1"/>
    <col min="15367" max="15367" width="15.28515625" style="379" customWidth="1"/>
    <col min="15368" max="15369" width="11.85546875" style="379" customWidth="1"/>
    <col min="15370" max="15371" width="9.140625" style="379"/>
    <col min="15372" max="15372" width="7.85546875" style="379" customWidth="1"/>
    <col min="15373" max="15616" width="9.140625" style="379"/>
    <col min="15617" max="15617" width="5.85546875" style="379" customWidth="1"/>
    <col min="15618" max="15618" width="4.140625" style="379" customWidth="1"/>
    <col min="15619" max="15619" width="47.85546875" style="379" customWidth="1"/>
    <col min="15620" max="15620" width="5" style="379" customWidth="1"/>
    <col min="15621" max="15621" width="7.5703125" style="379" customWidth="1"/>
    <col min="15622" max="15622" width="10.5703125" style="379" customWidth="1"/>
    <col min="15623" max="15623" width="15.28515625" style="379" customWidth="1"/>
    <col min="15624" max="15625" width="11.85546875" style="379" customWidth="1"/>
    <col min="15626" max="15627" width="9.140625" style="379"/>
    <col min="15628" max="15628" width="7.85546875" style="379" customWidth="1"/>
    <col min="15629" max="15872" width="9.140625" style="379"/>
    <col min="15873" max="15873" width="5.85546875" style="379" customWidth="1"/>
    <col min="15874" max="15874" width="4.140625" style="379" customWidth="1"/>
    <col min="15875" max="15875" width="47.85546875" style="379" customWidth="1"/>
    <col min="15876" max="15876" width="5" style="379" customWidth="1"/>
    <col min="15877" max="15877" width="7.5703125" style="379" customWidth="1"/>
    <col min="15878" max="15878" width="10.5703125" style="379" customWidth="1"/>
    <col min="15879" max="15879" width="15.28515625" style="379" customWidth="1"/>
    <col min="15880" max="15881" width="11.85546875" style="379" customWidth="1"/>
    <col min="15882" max="15883" width="9.140625" style="379"/>
    <col min="15884" max="15884" width="7.85546875" style="379" customWidth="1"/>
    <col min="15885" max="16128" width="9.140625" style="379"/>
    <col min="16129" max="16129" width="5.85546875" style="379" customWidth="1"/>
    <col min="16130" max="16130" width="4.140625" style="379" customWidth="1"/>
    <col min="16131" max="16131" width="47.85546875" style="379" customWidth="1"/>
    <col min="16132" max="16132" width="5" style="379" customWidth="1"/>
    <col min="16133" max="16133" width="7.5703125" style="379" customWidth="1"/>
    <col min="16134" max="16134" width="10.5703125" style="379" customWidth="1"/>
    <col min="16135" max="16135" width="15.28515625" style="379" customWidth="1"/>
    <col min="16136" max="16137" width="11.85546875" style="379" customWidth="1"/>
    <col min="16138" max="16139" width="9.140625" style="379"/>
    <col min="16140" max="16140" width="7.85546875" style="379" customWidth="1"/>
    <col min="16141" max="16384" width="9.140625" style="379"/>
  </cols>
  <sheetData>
    <row r="1" spans="2:7">
      <c r="B1" s="435"/>
      <c r="C1" s="436"/>
      <c r="D1" s="436"/>
      <c r="E1" s="436"/>
      <c r="F1" s="436"/>
      <c r="G1" s="437"/>
    </row>
    <row r="2" spans="2:7">
      <c r="B2" s="438"/>
      <c r="C2" s="439"/>
      <c r="D2" s="436"/>
      <c r="E2" s="440"/>
      <c r="F2" s="440"/>
      <c r="G2" s="440"/>
    </row>
    <row r="3" spans="2:7">
      <c r="B3" s="438"/>
      <c r="C3" s="441"/>
      <c r="D3" s="436"/>
      <c r="E3" s="440"/>
      <c r="F3" s="440"/>
      <c r="G3" s="440"/>
    </row>
    <row r="4" spans="2:7">
      <c r="B4" s="438"/>
      <c r="C4" s="436" t="s">
        <v>349</v>
      </c>
      <c r="D4" s="436"/>
      <c r="E4" s="440"/>
      <c r="F4" s="440"/>
      <c r="G4" s="440"/>
    </row>
    <row r="5" spans="2:7">
      <c r="B5" s="438"/>
      <c r="C5" s="442" t="str">
        <f>[1]NASL!B2</f>
        <v>OBČINA BREŽICE</v>
      </c>
      <c r="D5" s="379"/>
      <c r="E5" s="436"/>
      <c r="F5" s="436"/>
      <c r="G5" s="436"/>
    </row>
    <row r="6" spans="2:7">
      <c r="B6" s="438"/>
      <c r="C6" s="442" t="str">
        <f>[1]NASL!B3</f>
        <v>Cesta prvih borcev 18</v>
      </c>
      <c r="D6" s="385"/>
      <c r="E6" s="436"/>
      <c r="F6" s="436"/>
      <c r="G6" s="436"/>
    </row>
    <row r="7" spans="2:7">
      <c r="B7" s="438"/>
      <c r="C7" s="442" t="str">
        <f>[1]NASL!B4</f>
        <v>8250 Brežice</v>
      </c>
      <c r="D7" s="379"/>
      <c r="E7" s="436"/>
      <c r="F7" s="436"/>
      <c r="G7" s="436"/>
    </row>
    <row r="8" spans="2:7">
      <c r="B8" s="438"/>
      <c r="C8" s="436"/>
      <c r="D8" s="436"/>
      <c r="E8" s="436"/>
      <c r="F8" s="436"/>
      <c r="G8" s="436"/>
    </row>
    <row r="9" spans="2:7">
      <c r="B9" s="438"/>
      <c r="C9" s="436" t="s">
        <v>350</v>
      </c>
      <c r="D9" s="379"/>
      <c r="E9" s="436"/>
      <c r="F9" s="436"/>
      <c r="G9" s="436"/>
    </row>
    <row r="10" spans="2:7" ht="25.5" customHeight="1">
      <c r="B10" s="438"/>
      <c r="C10" s="442" t="str">
        <f>[1]NASL!B6</f>
        <v>UREDITEV CESTE S PLOČNIKOM GLOBOKO - BOJSNO</v>
      </c>
      <c r="D10" s="443"/>
      <c r="E10" s="436"/>
      <c r="F10" s="436"/>
      <c r="G10" s="436"/>
    </row>
    <row r="11" spans="2:7">
      <c r="B11" s="438"/>
      <c r="C11" s="436"/>
      <c r="D11" s="436"/>
      <c r="E11" s="436"/>
      <c r="F11" s="436"/>
      <c r="G11" s="436"/>
    </row>
    <row r="12" spans="2:7" ht="15.75">
      <c r="B12" s="438"/>
      <c r="C12" s="444" t="str">
        <f>[1]NASL!B8</f>
        <v>OPORNA STENA</v>
      </c>
      <c r="D12" s="436"/>
      <c r="E12" s="436"/>
      <c r="F12" s="436"/>
      <c r="G12" s="436"/>
    </row>
    <row r="13" spans="2:7">
      <c r="B13" s="438"/>
      <c r="C13" s="436"/>
      <c r="D13" s="436"/>
      <c r="E13" s="436"/>
      <c r="F13" s="436"/>
      <c r="G13" s="436"/>
    </row>
    <row r="14" spans="2:7">
      <c r="B14" s="438"/>
      <c r="C14" s="436" t="s">
        <v>351</v>
      </c>
      <c r="D14" s="443"/>
      <c r="E14" s="436"/>
      <c r="F14" s="436"/>
      <c r="G14" s="436"/>
    </row>
    <row r="15" spans="2:7">
      <c r="B15" s="438"/>
      <c r="C15" s="442" t="str">
        <f>[2]NASL!B9</f>
        <v>POPIS DEL</v>
      </c>
      <c r="D15" s="443"/>
      <c r="E15" s="436"/>
      <c r="F15" s="436"/>
      <c r="G15" s="436"/>
    </row>
    <row r="16" spans="2:7">
      <c r="B16" s="438"/>
      <c r="C16" s="441" t="s">
        <v>366</v>
      </c>
      <c r="D16" s="443"/>
      <c r="E16" s="436"/>
      <c r="F16" s="436"/>
      <c r="G16" s="436"/>
    </row>
    <row r="17" spans="1:12">
      <c r="B17" s="438"/>
      <c r="C17" s="436"/>
      <c r="D17" s="436"/>
      <c r="E17" s="436"/>
      <c r="F17" s="436"/>
      <c r="G17" s="436"/>
    </row>
    <row r="18" spans="1:12">
      <c r="B18" s="438"/>
      <c r="C18" s="436" t="s">
        <v>352</v>
      </c>
      <c r="D18" s="379"/>
      <c r="E18" s="436"/>
      <c r="F18" s="436"/>
      <c r="G18" s="436"/>
    </row>
    <row r="19" spans="1:12">
      <c r="B19" s="438"/>
      <c r="C19" s="442" t="str">
        <f>[2]NASL!B41</f>
        <v>3 - 60 - PO - 2019</v>
      </c>
      <c r="D19" s="436"/>
      <c r="E19" s="436"/>
      <c r="F19" s="445"/>
      <c r="G19" s="436"/>
    </row>
    <row r="20" spans="1:12">
      <c r="B20" s="438"/>
      <c r="C20" s="446"/>
      <c r="D20" s="436"/>
      <c r="E20" s="436"/>
      <c r="F20" s="445"/>
      <c r="G20" s="436"/>
    </row>
    <row r="21" spans="1:12">
      <c r="B21" s="438"/>
      <c r="C21" s="446"/>
      <c r="D21" s="436"/>
      <c r="E21" s="436"/>
      <c r="F21" s="445"/>
      <c r="G21" s="436"/>
    </row>
    <row r="22" spans="1:12" ht="15.75">
      <c r="B22" s="438"/>
      <c r="C22" s="447" t="s">
        <v>421</v>
      </c>
      <c r="D22" s="436"/>
      <c r="E22" s="436"/>
      <c r="F22" s="445"/>
      <c r="G22" s="436"/>
    </row>
    <row r="23" spans="1:12">
      <c r="B23" s="438"/>
      <c r="C23" s="446"/>
      <c r="D23" s="436"/>
      <c r="E23" s="436"/>
      <c r="F23" s="445"/>
      <c r="G23" s="436"/>
    </row>
    <row r="24" spans="1:12" ht="56.25">
      <c r="B24" s="438"/>
      <c r="C24" s="448" t="s">
        <v>578</v>
      </c>
      <c r="D24" s="436"/>
      <c r="E24" s="436"/>
      <c r="F24" s="445"/>
      <c r="G24" s="436"/>
    </row>
    <row r="25" spans="1:12">
      <c r="B25" s="438"/>
      <c r="C25" s="446"/>
      <c r="D25" s="436"/>
      <c r="E25" s="436"/>
      <c r="F25" s="445"/>
      <c r="G25" s="436"/>
    </row>
    <row r="26" spans="1:12" ht="15">
      <c r="A26" s="380" t="s">
        <v>365</v>
      </c>
      <c r="B26" s="382"/>
      <c r="C26" s="449" t="s">
        <v>366</v>
      </c>
      <c r="D26" s="449"/>
      <c r="E26" s="449"/>
      <c r="F26" s="449"/>
      <c r="G26" s="450" t="s">
        <v>362</v>
      </c>
    </row>
    <row r="27" spans="1:12" s="377" customFormat="1" ht="12.75" customHeight="1">
      <c r="A27" s="383"/>
      <c r="B27" s="451"/>
      <c r="C27" s="452"/>
      <c r="D27" s="453"/>
      <c r="E27" s="453"/>
      <c r="F27" s="454"/>
      <c r="G27" s="455"/>
      <c r="I27" s="378"/>
      <c r="J27" s="429"/>
      <c r="K27" s="429"/>
      <c r="L27" s="416"/>
    </row>
    <row r="28" spans="1:12" s="377" customFormat="1" ht="12.75" customHeight="1">
      <c r="A28" s="383"/>
      <c r="B28" s="451" t="s">
        <v>579</v>
      </c>
      <c r="C28" s="452" t="s">
        <v>580</v>
      </c>
      <c r="D28" s="453"/>
      <c r="E28" s="453"/>
      <c r="F28" s="454"/>
      <c r="G28" s="455">
        <f>'B-Ključ. dela'!G9</f>
        <v>0</v>
      </c>
      <c r="I28" s="378"/>
      <c r="J28" s="429"/>
      <c r="K28" s="429"/>
      <c r="L28" s="416"/>
    </row>
    <row r="29" spans="1:12">
      <c r="A29" s="383"/>
      <c r="B29" s="456"/>
      <c r="C29" s="452"/>
      <c r="D29" s="453"/>
      <c r="E29" s="453"/>
      <c r="F29" s="454"/>
      <c r="G29" s="457"/>
    </row>
    <row r="30" spans="1:12" s="377" customFormat="1" ht="12.75" customHeight="1">
      <c r="A30" s="374"/>
      <c r="B30" s="458"/>
      <c r="C30" s="459"/>
      <c r="D30" s="437"/>
      <c r="E30" s="437"/>
      <c r="F30" s="460"/>
      <c r="G30" s="437"/>
      <c r="I30" s="378"/>
      <c r="J30" s="429"/>
      <c r="K30" s="429"/>
      <c r="L30" s="416"/>
    </row>
    <row r="31" spans="1:12" s="377" customFormat="1" ht="15">
      <c r="A31" s="461" t="str">
        <f>A26</f>
        <v>B.</v>
      </c>
      <c r="B31" s="462"/>
      <c r="C31" s="463" t="str">
        <f>C26</f>
        <v>OBRTNIŠKA DELA</v>
      </c>
      <c r="D31" s="464" t="s">
        <v>364</v>
      </c>
      <c r="E31" s="464"/>
      <c r="F31" s="464"/>
      <c r="G31" s="465">
        <f xml:space="preserve"> SUM(G27:G30)</f>
        <v>0</v>
      </c>
      <c r="I31" s="378"/>
      <c r="J31" s="429"/>
      <c r="K31" s="429"/>
      <c r="L31" s="416"/>
    </row>
    <row r="32" spans="1:12" s="377" customFormat="1" ht="11.25">
      <c r="A32" s="374"/>
      <c r="B32" s="458"/>
      <c r="C32" s="466"/>
      <c r="D32" s="437"/>
      <c r="E32" s="437"/>
      <c r="F32" s="460"/>
      <c r="G32" s="437"/>
      <c r="I32" s="378"/>
      <c r="J32" s="429"/>
      <c r="K32" s="429"/>
      <c r="L32" s="416"/>
    </row>
  </sheetData>
  <sheetProtection algorithmName="SHA-512" hashValue="jxWn1ngmCBcvl/T9zfSlTAxQVYjGi8GCiz6+MlOa8BVvswxA2Eq9TAp0XaPAiqLSIFbUVKeP1QYOY6dKU2Wg0w==" saltValue="GIHogPAlalTLrMQVnx/v5w==" spinCount="100000" sheet="1" objects="1" scenarios="1"/>
  <pageMargins left="0.98425196850393704" right="0.31496062992125984" top="0.98425196850393704" bottom="0.98425196850393704" header="0.39370078740157483" footer="0.39370078740157483"/>
  <pageSetup paperSize="9" orientation="portrait" r:id="rId1"/>
  <headerFooter>
    <oddHeader>&amp;L&amp;"Arial,Krepko"&amp;12&amp;K00-045&amp;G&amp;RPOPIS DEL
GRADBENO OBRTNIŠKA DELA</oddHeader>
    <oddFooter>&amp;L&amp;F&amp;C                                      &amp;A&amp;R&amp;P</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7B10A-7EC3-4310-8D68-D6768F72977B}">
  <sheetPr codeName="List15">
    <tabColor rgb="FF0070C0"/>
  </sheetPr>
  <dimension ref="A1:L27"/>
  <sheetViews>
    <sheetView showZeros="0" showOutlineSymbols="0" view="pageBreakPreview" topLeftCell="A12" zoomScaleNormal="100" zoomScaleSheetLayoutView="100" workbookViewId="0">
      <selection activeCell="F19" sqref="F19"/>
    </sheetView>
  </sheetViews>
  <sheetFormatPr defaultRowHeight="12.75"/>
  <cols>
    <col min="1" max="1" width="5.85546875" style="374" customWidth="1"/>
    <col min="2" max="2" width="4.140625" style="374" customWidth="1"/>
    <col min="3" max="3" width="36.5703125" style="155" customWidth="1"/>
    <col min="4" max="4" width="5" style="375" customWidth="1"/>
    <col min="5" max="5" width="7.5703125" style="375" customWidth="1"/>
    <col min="6" max="6" width="10.5703125" style="376" customWidth="1"/>
    <col min="7" max="7" width="15.28515625" style="377" customWidth="1"/>
    <col min="8" max="8" width="11.85546875" style="377" customWidth="1"/>
    <col min="9" max="10" width="11.85546875" style="378" customWidth="1"/>
    <col min="11" max="11" width="9.140625" style="429" customWidth="1"/>
    <col min="12" max="12" width="7.85546875" style="416" customWidth="1"/>
    <col min="13" max="256" width="9.140625" style="379"/>
    <col min="257" max="257" width="5.85546875" style="379" customWidth="1"/>
    <col min="258" max="258" width="4.140625" style="379" customWidth="1"/>
    <col min="259" max="259" width="47.85546875" style="379" customWidth="1"/>
    <col min="260" max="260" width="5" style="379" customWidth="1"/>
    <col min="261" max="261" width="7.5703125" style="379" customWidth="1"/>
    <col min="262" max="262" width="10.5703125" style="379" customWidth="1"/>
    <col min="263" max="263" width="15.28515625" style="379" customWidth="1"/>
    <col min="264" max="266" width="11.85546875" style="379" customWidth="1"/>
    <col min="267" max="267" width="9.140625" style="379"/>
    <col min="268" max="268" width="7.85546875" style="379" customWidth="1"/>
    <col min="269" max="512" width="9.140625" style="379"/>
    <col min="513" max="513" width="5.85546875" style="379" customWidth="1"/>
    <col min="514" max="514" width="4.140625" style="379" customWidth="1"/>
    <col min="515" max="515" width="47.85546875" style="379" customWidth="1"/>
    <col min="516" max="516" width="5" style="379" customWidth="1"/>
    <col min="517" max="517" width="7.5703125" style="379" customWidth="1"/>
    <col min="518" max="518" width="10.5703125" style="379" customWidth="1"/>
    <col min="519" max="519" width="15.28515625" style="379" customWidth="1"/>
    <col min="520" max="522" width="11.85546875" style="379" customWidth="1"/>
    <col min="523" max="523" width="9.140625" style="379"/>
    <col min="524" max="524" width="7.85546875" style="379" customWidth="1"/>
    <col min="525" max="768" width="9.140625" style="379"/>
    <col min="769" max="769" width="5.85546875" style="379" customWidth="1"/>
    <col min="770" max="770" width="4.140625" style="379" customWidth="1"/>
    <col min="771" max="771" width="47.85546875" style="379" customWidth="1"/>
    <col min="772" max="772" width="5" style="379" customWidth="1"/>
    <col min="773" max="773" width="7.5703125" style="379" customWidth="1"/>
    <col min="774" max="774" width="10.5703125" style="379" customWidth="1"/>
    <col min="775" max="775" width="15.28515625" style="379" customWidth="1"/>
    <col min="776" max="778" width="11.85546875" style="379" customWidth="1"/>
    <col min="779" max="779" width="9.140625" style="379"/>
    <col min="780" max="780" width="7.85546875" style="379" customWidth="1"/>
    <col min="781" max="1024" width="9.140625" style="379"/>
    <col min="1025" max="1025" width="5.85546875" style="379" customWidth="1"/>
    <col min="1026" max="1026" width="4.140625" style="379" customWidth="1"/>
    <col min="1027" max="1027" width="47.85546875" style="379" customWidth="1"/>
    <col min="1028" max="1028" width="5" style="379" customWidth="1"/>
    <col min="1029" max="1029" width="7.5703125" style="379" customWidth="1"/>
    <col min="1030" max="1030" width="10.5703125" style="379" customWidth="1"/>
    <col min="1031" max="1031" width="15.28515625" style="379" customWidth="1"/>
    <col min="1032" max="1034" width="11.85546875" style="379" customWidth="1"/>
    <col min="1035" max="1035" width="9.140625" style="379"/>
    <col min="1036" max="1036" width="7.85546875" style="379" customWidth="1"/>
    <col min="1037" max="1280" width="9.140625" style="379"/>
    <col min="1281" max="1281" width="5.85546875" style="379" customWidth="1"/>
    <col min="1282" max="1282" width="4.140625" style="379" customWidth="1"/>
    <col min="1283" max="1283" width="47.85546875" style="379" customWidth="1"/>
    <col min="1284" max="1284" width="5" style="379" customWidth="1"/>
    <col min="1285" max="1285" width="7.5703125" style="379" customWidth="1"/>
    <col min="1286" max="1286" width="10.5703125" style="379" customWidth="1"/>
    <col min="1287" max="1287" width="15.28515625" style="379" customWidth="1"/>
    <col min="1288" max="1290" width="11.85546875" style="379" customWidth="1"/>
    <col min="1291" max="1291" width="9.140625" style="379"/>
    <col min="1292" max="1292" width="7.85546875" style="379" customWidth="1"/>
    <col min="1293" max="1536" width="9.140625" style="379"/>
    <col min="1537" max="1537" width="5.85546875" style="379" customWidth="1"/>
    <col min="1538" max="1538" width="4.140625" style="379" customWidth="1"/>
    <col min="1539" max="1539" width="47.85546875" style="379" customWidth="1"/>
    <col min="1540" max="1540" width="5" style="379" customWidth="1"/>
    <col min="1541" max="1541" width="7.5703125" style="379" customWidth="1"/>
    <col min="1542" max="1542" width="10.5703125" style="379" customWidth="1"/>
    <col min="1543" max="1543" width="15.28515625" style="379" customWidth="1"/>
    <col min="1544" max="1546" width="11.85546875" style="379" customWidth="1"/>
    <col min="1547" max="1547" width="9.140625" style="379"/>
    <col min="1548" max="1548" width="7.85546875" style="379" customWidth="1"/>
    <col min="1549" max="1792" width="9.140625" style="379"/>
    <col min="1793" max="1793" width="5.85546875" style="379" customWidth="1"/>
    <col min="1794" max="1794" width="4.140625" style="379" customWidth="1"/>
    <col min="1795" max="1795" width="47.85546875" style="379" customWidth="1"/>
    <col min="1796" max="1796" width="5" style="379" customWidth="1"/>
    <col min="1797" max="1797" width="7.5703125" style="379" customWidth="1"/>
    <col min="1798" max="1798" width="10.5703125" style="379" customWidth="1"/>
    <col min="1799" max="1799" width="15.28515625" style="379" customWidth="1"/>
    <col min="1800" max="1802" width="11.85546875" style="379" customWidth="1"/>
    <col min="1803" max="1803" width="9.140625" style="379"/>
    <col min="1804" max="1804" width="7.85546875" style="379" customWidth="1"/>
    <col min="1805" max="2048" width="9.140625" style="379"/>
    <col min="2049" max="2049" width="5.85546875" style="379" customWidth="1"/>
    <col min="2050" max="2050" width="4.140625" style="379" customWidth="1"/>
    <col min="2051" max="2051" width="47.85546875" style="379" customWidth="1"/>
    <col min="2052" max="2052" width="5" style="379" customWidth="1"/>
    <col min="2053" max="2053" width="7.5703125" style="379" customWidth="1"/>
    <col min="2054" max="2054" width="10.5703125" style="379" customWidth="1"/>
    <col min="2055" max="2055" width="15.28515625" style="379" customWidth="1"/>
    <col min="2056" max="2058" width="11.85546875" style="379" customWidth="1"/>
    <col min="2059" max="2059" width="9.140625" style="379"/>
    <col min="2060" max="2060" width="7.85546875" style="379" customWidth="1"/>
    <col min="2061" max="2304" width="9.140625" style="379"/>
    <col min="2305" max="2305" width="5.85546875" style="379" customWidth="1"/>
    <col min="2306" max="2306" width="4.140625" style="379" customWidth="1"/>
    <col min="2307" max="2307" width="47.85546875" style="379" customWidth="1"/>
    <col min="2308" max="2308" width="5" style="379" customWidth="1"/>
    <col min="2309" max="2309" width="7.5703125" style="379" customWidth="1"/>
    <col min="2310" max="2310" width="10.5703125" style="379" customWidth="1"/>
    <col min="2311" max="2311" width="15.28515625" style="379" customWidth="1"/>
    <col min="2312" max="2314" width="11.85546875" style="379" customWidth="1"/>
    <col min="2315" max="2315" width="9.140625" style="379"/>
    <col min="2316" max="2316" width="7.85546875" style="379" customWidth="1"/>
    <col min="2317" max="2560" width="9.140625" style="379"/>
    <col min="2561" max="2561" width="5.85546875" style="379" customWidth="1"/>
    <col min="2562" max="2562" width="4.140625" style="379" customWidth="1"/>
    <col min="2563" max="2563" width="47.85546875" style="379" customWidth="1"/>
    <col min="2564" max="2564" width="5" style="379" customWidth="1"/>
    <col min="2565" max="2565" width="7.5703125" style="379" customWidth="1"/>
    <col min="2566" max="2566" width="10.5703125" style="379" customWidth="1"/>
    <col min="2567" max="2567" width="15.28515625" style="379" customWidth="1"/>
    <col min="2568" max="2570" width="11.85546875" style="379" customWidth="1"/>
    <col min="2571" max="2571" width="9.140625" style="379"/>
    <col min="2572" max="2572" width="7.85546875" style="379" customWidth="1"/>
    <col min="2573" max="2816" width="9.140625" style="379"/>
    <col min="2817" max="2817" width="5.85546875" style="379" customWidth="1"/>
    <col min="2818" max="2818" width="4.140625" style="379" customWidth="1"/>
    <col min="2819" max="2819" width="47.85546875" style="379" customWidth="1"/>
    <col min="2820" max="2820" width="5" style="379" customWidth="1"/>
    <col min="2821" max="2821" width="7.5703125" style="379" customWidth="1"/>
    <col min="2822" max="2822" width="10.5703125" style="379" customWidth="1"/>
    <col min="2823" max="2823" width="15.28515625" style="379" customWidth="1"/>
    <col min="2824" max="2826" width="11.85546875" style="379" customWidth="1"/>
    <col min="2827" max="2827" width="9.140625" style="379"/>
    <col min="2828" max="2828" width="7.85546875" style="379" customWidth="1"/>
    <col min="2829" max="3072" width="9.140625" style="379"/>
    <col min="3073" max="3073" width="5.85546875" style="379" customWidth="1"/>
    <col min="3074" max="3074" width="4.140625" style="379" customWidth="1"/>
    <col min="3075" max="3075" width="47.85546875" style="379" customWidth="1"/>
    <col min="3076" max="3076" width="5" style="379" customWidth="1"/>
    <col min="3077" max="3077" width="7.5703125" style="379" customWidth="1"/>
    <col min="3078" max="3078" width="10.5703125" style="379" customWidth="1"/>
    <col min="3079" max="3079" width="15.28515625" style="379" customWidth="1"/>
    <col min="3080" max="3082" width="11.85546875" style="379" customWidth="1"/>
    <col min="3083" max="3083" width="9.140625" style="379"/>
    <col min="3084" max="3084" width="7.85546875" style="379" customWidth="1"/>
    <col min="3085" max="3328" width="9.140625" style="379"/>
    <col min="3329" max="3329" width="5.85546875" style="379" customWidth="1"/>
    <col min="3330" max="3330" width="4.140625" style="379" customWidth="1"/>
    <col min="3331" max="3331" width="47.85546875" style="379" customWidth="1"/>
    <col min="3332" max="3332" width="5" style="379" customWidth="1"/>
    <col min="3333" max="3333" width="7.5703125" style="379" customWidth="1"/>
    <col min="3334" max="3334" width="10.5703125" style="379" customWidth="1"/>
    <col min="3335" max="3335" width="15.28515625" style="379" customWidth="1"/>
    <col min="3336" max="3338" width="11.85546875" style="379" customWidth="1"/>
    <col min="3339" max="3339" width="9.140625" style="379"/>
    <col min="3340" max="3340" width="7.85546875" style="379" customWidth="1"/>
    <col min="3341" max="3584" width="9.140625" style="379"/>
    <col min="3585" max="3585" width="5.85546875" style="379" customWidth="1"/>
    <col min="3586" max="3586" width="4.140625" style="379" customWidth="1"/>
    <col min="3587" max="3587" width="47.85546875" style="379" customWidth="1"/>
    <col min="3588" max="3588" width="5" style="379" customWidth="1"/>
    <col min="3589" max="3589" width="7.5703125" style="379" customWidth="1"/>
    <col min="3590" max="3590" width="10.5703125" style="379" customWidth="1"/>
    <col min="3591" max="3591" width="15.28515625" style="379" customWidth="1"/>
    <col min="3592" max="3594" width="11.85546875" style="379" customWidth="1"/>
    <col min="3595" max="3595" width="9.140625" style="379"/>
    <col min="3596" max="3596" width="7.85546875" style="379" customWidth="1"/>
    <col min="3597" max="3840" width="9.140625" style="379"/>
    <col min="3841" max="3841" width="5.85546875" style="379" customWidth="1"/>
    <col min="3842" max="3842" width="4.140625" style="379" customWidth="1"/>
    <col min="3843" max="3843" width="47.85546875" style="379" customWidth="1"/>
    <col min="3844" max="3844" width="5" style="379" customWidth="1"/>
    <col min="3845" max="3845" width="7.5703125" style="379" customWidth="1"/>
    <col min="3846" max="3846" width="10.5703125" style="379" customWidth="1"/>
    <col min="3847" max="3847" width="15.28515625" style="379" customWidth="1"/>
    <col min="3848" max="3850" width="11.85546875" style="379" customWidth="1"/>
    <col min="3851" max="3851" width="9.140625" style="379"/>
    <col min="3852" max="3852" width="7.85546875" style="379" customWidth="1"/>
    <col min="3853" max="4096" width="9.140625" style="379"/>
    <col min="4097" max="4097" width="5.85546875" style="379" customWidth="1"/>
    <col min="4098" max="4098" width="4.140625" style="379" customWidth="1"/>
    <col min="4099" max="4099" width="47.85546875" style="379" customWidth="1"/>
    <col min="4100" max="4100" width="5" style="379" customWidth="1"/>
    <col min="4101" max="4101" width="7.5703125" style="379" customWidth="1"/>
    <col min="4102" max="4102" width="10.5703125" style="379" customWidth="1"/>
    <col min="4103" max="4103" width="15.28515625" style="379" customWidth="1"/>
    <col min="4104" max="4106" width="11.85546875" style="379" customWidth="1"/>
    <col min="4107" max="4107" width="9.140625" style="379"/>
    <col min="4108" max="4108" width="7.85546875" style="379" customWidth="1"/>
    <col min="4109" max="4352" width="9.140625" style="379"/>
    <col min="4353" max="4353" width="5.85546875" style="379" customWidth="1"/>
    <col min="4354" max="4354" width="4.140625" style="379" customWidth="1"/>
    <col min="4355" max="4355" width="47.85546875" style="379" customWidth="1"/>
    <col min="4356" max="4356" width="5" style="379" customWidth="1"/>
    <col min="4357" max="4357" width="7.5703125" style="379" customWidth="1"/>
    <col min="4358" max="4358" width="10.5703125" style="379" customWidth="1"/>
    <col min="4359" max="4359" width="15.28515625" style="379" customWidth="1"/>
    <col min="4360" max="4362" width="11.85546875" style="379" customWidth="1"/>
    <col min="4363" max="4363" width="9.140625" style="379"/>
    <col min="4364" max="4364" width="7.85546875" style="379" customWidth="1"/>
    <col min="4365" max="4608" width="9.140625" style="379"/>
    <col min="4609" max="4609" width="5.85546875" style="379" customWidth="1"/>
    <col min="4610" max="4610" width="4.140625" style="379" customWidth="1"/>
    <col min="4611" max="4611" width="47.85546875" style="379" customWidth="1"/>
    <col min="4612" max="4612" width="5" style="379" customWidth="1"/>
    <col min="4613" max="4613" width="7.5703125" style="379" customWidth="1"/>
    <col min="4614" max="4614" width="10.5703125" style="379" customWidth="1"/>
    <col min="4615" max="4615" width="15.28515625" style="379" customWidth="1"/>
    <col min="4616" max="4618" width="11.85546875" style="379" customWidth="1"/>
    <col min="4619" max="4619" width="9.140625" style="379"/>
    <col min="4620" max="4620" width="7.85546875" style="379" customWidth="1"/>
    <col min="4621" max="4864" width="9.140625" style="379"/>
    <col min="4865" max="4865" width="5.85546875" style="379" customWidth="1"/>
    <col min="4866" max="4866" width="4.140625" style="379" customWidth="1"/>
    <col min="4867" max="4867" width="47.85546875" style="379" customWidth="1"/>
    <col min="4868" max="4868" width="5" style="379" customWidth="1"/>
    <col min="4869" max="4869" width="7.5703125" style="379" customWidth="1"/>
    <col min="4870" max="4870" width="10.5703125" style="379" customWidth="1"/>
    <col min="4871" max="4871" width="15.28515625" style="379" customWidth="1"/>
    <col min="4872" max="4874" width="11.85546875" style="379" customWidth="1"/>
    <col min="4875" max="4875" width="9.140625" style="379"/>
    <col min="4876" max="4876" width="7.85546875" style="379" customWidth="1"/>
    <col min="4877" max="5120" width="9.140625" style="379"/>
    <col min="5121" max="5121" width="5.85546875" style="379" customWidth="1"/>
    <col min="5122" max="5122" width="4.140625" style="379" customWidth="1"/>
    <col min="5123" max="5123" width="47.85546875" style="379" customWidth="1"/>
    <col min="5124" max="5124" width="5" style="379" customWidth="1"/>
    <col min="5125" max="5125" width="7.5703125" style="379" customWidth="1"/>
    <col min="5126" max="5126" width="10.5703125" style="379" customWidth="1"/>
    <col min="5127" max="5127" width="15.28515625" style="379" customWidth="1"/>
    <col min="5128" max="5130" width="11.85546875" style="379" customWidth="1"/>
    <col min="5131" max="5131" width="9.140625" style="379"/>
    <col min="5132" max="5132" width="7.85546875" style="379" customWidth="1"/>
    <col min="5133" max="5376" width="9.140625" style="379"/>
    <col min="5377" max="5377" width="5.85546875" style="379" customWidth="1"/>
    <col min="5378" max="5378" width="4.140625" style="379" customWidth="1"/>
    <col min="5379" max="5379" width="47.85546875" style="379" customWidth="1"/>
    <col min="5380" max="5380" width="5" style="379" customWidth="1"/>
    <col min="5381" max="5381" width="7.5703125" style="379" customWidth="1"/>
    <col min="5382" max="5382" width="10.5703125" style="379" customWidth="1"/>
    <col min="5383" max="5383" width="15.28515625" style="379" customWidth="1"/>
    <col min="5384" max="5386" width="11.85546875" style="379" customWidth="1"/>
    <col min="5387" max="5387" width="9.140625" style="379"/>
    <col min="5388" max="5388" width="7.85546875" style="379" customWidth="1"/>
    <col min="5389" max="5632" width="9.140625" style="379"/>
    <col min="5633" max="5633" width="5.85546875" style="379" customWidth="1"/>
    <col min="5634" max="5634" width="4.140625" style="379" customWidth="1"/>
    <col min="5635" max="5635" width="47.85546875" style="379" customWidth="1"/>
    <col min="5636" max="5636" width="5" style="379" customWidth="1"/>
    <col min="5637" max="5637" width="7.5703125" style="379" customWidth="1"/>
    <col min="5638" max="5638" width="10.5703125" style="379" customWidth="1"/>
    <col min="5639" max="5639" width="15.28515625" style="379" customWidth="1"/>
    <col min="5640" max="5642" width="11.85546875" style="379" customWidth="1"/>
    <col min="5643" max="5643" width="9.140625" style="379"/>
    <col min="5644" max="5644" width="7.85546875" style="379" customWidth="1"/>
    <col min="5645" max="5888" width="9.140625" style="379"/>
    <col min="5889" max="5889" width="5.85546875" style="379" customWidth="1"/>
    <col min="5890" max="5890" width="4.140625" style="379" customWidth="1"/>
    <col min="5891" max="5891" width="47.85546875" style="379" customWidth="1"/>
    <col min="5892" max="5892" width="5" style="379" customWidth="1"/>
    <col min="5893" max="5893" width="7.5703125" style="379" customWidth="1"/>
    <col min="5894" max="5894" width="10.5703125" style="379" customWidth="1"/>
    <col min="5895" max="5895" width="15.28515625" style="379" customWidth="1"/>
    <col min="5896" max="5898" width="11.85546875" style="379" customWidth="1"/>
    <col min="5899" max="5899" width="9.140625" style="379"/>
    <col min="5900" max="5900" width="7.85546875" style="379" customWidth="1"/>
    <col min="5901" max="6144" width="9.140625" style="379"/>
    <col min="6145" max="6145" width="5.85546875" style="379" customWidth="1"/>
    <col min="6146" max="6146" width="4.140625" style="379" customWidth="1"/>
    <col min="6147" max="6147" width="47.85546875" style="379" customWidth="1"/>
    <col min="6148" max="6148" width="5" style="379" customWidth="1"/>
    <col min="6149" max="6149" width="7.5703125" style="379" customWidth="1"/>
    <col min="6150" max="6150" width="10.5703125" style="379" customWidth="1"/>
    <col min="6151" max="6151" width="15.28515625" style="379" customWidth="1"/>
    <col min="6152" max="6154" width="11.85546875" style="379" customWidth="1"/>
    <col min="6155" max="6155" width="9.140625" style="379"/>
    <col min="6156" max="6156" width="7.85546875" style="379" customWidth="1"/>
    <col min="6157" max="6400" width="9.140625" style="379"/>
    <col min="6401" max="6401" width="5.85546875" style="379" customWidth="1"/>
    <col min="6402" max="6402" width="4.140625" style="379" customWidth="1"/>
    <col min="6403" max="6403" width="47.85546875" style="379" customWidth="1"/>
    <col min="6404" max="6404" width="5" style="379" customWidth="1"/>
    <col min="6405" max="6405" width="7.5703125" style="379" customWidth="1"/>
    <col min="6406" max="6406" width="10.5703125" style="379" customWidth="1"/>
    <col min="6407" max="6407" width="15.28515625" style="379" customWidth="1"/>
    <col min="6408" max="6410" width="11.85546875" style="379" customWidth="1"/>
    <col min="6411" max="6411" width="9.140625" style="379"/>
    <col min="6412" max="6412" width="7.85546875" style="379" customWidth="1"/>
    <col min="6413" max="6656" width="9.140625" style="379"/>
    <col min="6657" max="6657" width="5.85546875" style="379" customWidth="1"/>
    <col min="6658" max="6658" width="4.140625" style="379" customWidth="1"/>
    <col min="6659" max="6659" width="47.85546875" style="379" customWidth="1"/>
    <col min="6660" max="6660" width="5" style="379" customWidth="1"/>
    <col min="6661" max="6661" width="7.5703125" style="379" customWidth="1"/>
    <col min="6662" max="6662" width="10.5703125" style="379" customWidth="1"/>
    <col min="6663" max="6663" width="15.28515625" style="379" customWidth="1"/>
    <col min="6664" max="6666" width="11.85546875" style="379" customWidth="1"/>
    <col min="6667" max="6667" width="9.140625" style="379"/>
    <col min="6668" max="6668" width="7.85546875" style="379" customWidth="1"/>
    <col min="6669" max="6912" width="9.140625" style="379"/>
    <col min="6913" max="6913" width="5.85546875" style="379" customWidth="1"/>
    <col min="6914" max="6914" width="4.140625" style="379" customWidth="1"/>
    <col min="6915" max="6915" width="47.85546875" style="379" customWidth="1"/>
    <col min="6916" max="6916" width="5" style="379" customWidth="1"/>
    <col min="6917" max="6917" width="7.5703125" style="379" customWidth="1"/>
    <col min="6918" max="6918" width="10.5703125" style="379" customWidth="1"/>
    <col min="6919" max="6919" width="15.28515625" style="379" customWidth="1"/>
    <col min="6920" max="6922" width="11.85546875" style="379" customWidth="1"/>
    <col min="6923" max="6923" width="9.140625" style="379"/>
    <col min="6924" max="6924" width="7.85546875" style="379" customWidth="1"/>
    <col min="6925" max="7168" width="9.140625" style="379"/>
    <col min="7169" max="7169" width="5.85546875" style="379" customWidth="1"/>
    <col min="7170" max="7170" width="4.140625" style="379" customWidth="1"/>
    <col min="7171" max="7171" width="47.85546875" style="379" customWidth="1"/>
    <col min="7172" max="7172" width="5" style="379" customWidth="1"/>
    <col min="7173" max="7173" width="7.5703125" style="379" customWidth="1"/>
    <col min="7174" max="7174" width="10.5703125" style="379" customWidth="1"/>
    <col min="7175" max="7175" width="15.28515625" style="379" customWidth="1"/>
    <col min="7176" max="7178" width="11.85546875" style="379" customWidth="1"/>
    <col min="7179" max="7179" width="9.140625" style="379"/>
    <col min="7180" max="7180" width="7.85546875" style="379" customWidth="1"/>
    <col min="7181" max="7424" width="9.140625" style="379"/>
    <col min="7425" max="7425" width="5.85546875" style="379" customWidth="1"/>
    <col min="7426" max="7426" width="4.140625" style="379" customWidth="1"/>
    <col min="7427" max="7427" width="47.85546875" style="379" customWidth="1"/>
    <col min="7428" max="7428" width="5" style="379" customWidth="1"/>
    <col min="7429" max="7429" width="7.5703125" style="379" customWidth="1"/>
    <col min="7430" max="7430" width="10.5703125" style="379" customWidth="1"/>
    <col min="7431" max="7431" width="15.28515625" style="379" customWidth="1"/>
    <col min="7432" max="7434" width="11.85546875" style="379" customWidth="1"/>
    <col min="7435" max="7435" width="9.140625" style="379"/>
    <col min="7436" max="7436" width="7.85546875" style="379" customWidth="1"/>
    <col min="7437" max="7680" width="9.140625" style="379"/>
    <col min="7681" max="7681" width="5.85546875" style="379" customWidth="1"/>
    <col min="7682" max="7682" width="4.140625" style="379" customWidth="1"/>
    <col min="7683" max="7683" width="47.85546875" style="379" customWidth="1"/>
    <col min="7684" max="7684" width="5" style="379" customWidth="1"/>
    <col min="7685" max="7685" width="7.5703125" style="379" customWidth="1"/>
    <col min="7686" max="7686" width="10.5703125" style="379" customWidth="1"/>
    <col min="7687" max="7687" width="15.28515625" style="379" customWidth="1"/>
    <col min="7688" max="7690" width="11.85546875" style="379" customWidth="1"/>
    <col min="7691" max="7691" width="9.140625" style="379"/>
    <col min="7692" max="7692" width="7.85546875" style="379" customWidth="1"/>
    <col min="7693" max="7936" width="9.140625" style="379"/>
    <col min="7937" max="7937" width="5.85546875" style="379" customWidth="1"/>
    <col min="7938" max="7938" width="4.140625" style="379" customWidth="1"/>
    <col min="7939" max="7939" width="47.85546875" style="379" customWidth="1"/>
    <col min="7940" max="7940" width="5" style="379" customWidth="1"/>
    <col min="7941" max="7941" width="7.5703125" style="379" customWidth="1"/>
    <col min="7942" max="7942" width="10.5703125" style="379" customWidth="1"/>
    <col min="7943" max="7943" width="15.28515625" style="379" customWidth="1"/>
    <col min="7944" max="7946" width="11.85546875" style="379" customWidth="1"/>
    <col min="7947" max="7947" width="9.140625" style="379"/>
    <col min="7948" max="7948" width="7.85546875" style="379" customWidth="1"/>
    <col min="7949" max="8192" width="9.140625" style="379"/>
    <col min="8193" max="8193" width="5.85546875" style="379" customWidth="1"/>
    <col min="8194" max="8194" width="4.140625" style="379" customWidth="1"/>
    <col min="8195" max="8195" width="47.85546875" style="379" customWidth="1"/>
    <col min="8196" max="8196" width="5" style="379" customWidth="1"/>
    <col min="8197" max="8197" width="7.5703125" style="379" customWidth="1"/>
    <col min="8198" max="8198" width="10.5703125" style="379" customWidth="1"/>
    <col min="8199" max="8199" width="15.28515625" style="379" customWidth="1"/>
    <col min="8200" max="8202" width="11.85546875" style="379" customWidth="1"/>
    <col min="8203" max="8203" width="9.140625" style="379"/>
    <col min="8204" max="8204" width="7.85546875" style="379" customWidth="1"/>
    <col min="8205" max="8448" width="9.140625" style="379"/>
    <col min="8449" max="8449" width="5.85546875" style="379" customWidth="1"/>
    <col min="8450" max="8450" width="4.140625" style="379" customWidth="1"/>
    <col min="8451" max="8451" width="47.85546875" style="379" customWidth="1"/>
    <col min="8452" max="8452" width="5" style="379" customWidth="1"/>
    <col min="8453" max="8453" width="7.5703125" style="379" customWidth="1"/>
    <col min="8454" max="8454" width="10.5703125" style="379" customWidth="1"/>
    <col min="8455" max="8455" width="15.28515625" style="379" customWidth="1"/>
    <col min="8456" max="8458" width="11.85546875" style="379" customWidth="1"/>
    <col min="8459" max="8459" width="9.140625" style="379"/>
    <col min="8460" max="8460" width="7.85546875" style="379" customWidth="1"/>
    <col min="8461" max="8704" width="9.140625" style="379"/>
    <col min="8705" max="8705" width="5.85546875" style="379" customWidth="1"/>
    <col min="8706" max="8706" width="4.140625" style="379" customWidth="1"/>
    <col min="8707" max="8707" width="47.85546875" style="379" customWidth="1"/>
    <col min="8708" max="8708" width="5" style="379" customWidth="1"/>
    <col min="8709" max="8709" width="7.5703125" style="379" customWidth="1"/>
    <col min="8710" max="8710" width="10.5703125" style="379" customWidth="1"/>
    <col min="8711" max="8711" width="15.28515625" style="379" customWidth="1"/>
    <col min="8712" max="8714" width="11.85546875" style="379" customWidth="1"/>
    <col min="8715" max="8715" width="9.140625" style="379"/>
    <col min="8716" max="8716" width="7.85546875" style="379" customWidth="1"/>
    <col min="8717" max="8960" width="9.140625" style="379"/>
    <col min="8961" max="8961" width="5.85546875" style="379" customWidth="1"/>
    <col min="8962" max="8962" width="4.140625" style="379" customWidth="1"/>
    <col min="8963" max="8963" width="47.85546875" style="379" customWidth="1"/>
    <col min="8964" max="8964" width="5" style="379" customWidth="1"/>
    <col min="8965" max="8965" width="7.5703125" style="379" customWidth="1"/>
    <col min="8966" max="8966" width="10.5703125" style="379" customWidth="1"/>
    <col min="8967" max="8967" width="15.28515625" style="379" customWidth="1"/>
    <col min="8968" max="8970" width="11.85546875" style="379" customWidth="1"/>
    <col min="8971" max="8971" width="9.140625" style="379"/>
    <col min="8972" max="8972" width="7.85546875" style="379" customWidth="1"/>
    <col min="8973" max="9216" width="9.140625" style="379"/>
    <col min="9217" max="9217" width="5.85546875" style="379" customWidth="1"/>
    <col min="9218" max="9218" width="4.140625" style="379" customWidth="1"/>
    <col min="9219" max="9219" width="47.85546875" style="379" customWidth="1"/>
    <col min="9220" max="9220" width="5" style="379" customWidth="1"/>
    <col min="9221" max="9221" width="7.5703125" style="379" customWidth="1"/>
    <col min="9222" max="9222" width="10.5703125" style="379" customWidth="1"/>
    <col min="9223" max="9223" width="15.28515625" style="379" customWidth="1"/>
    <col min="9224" max="9226" width="11.85546875" style="379" customWidth="1"/>
    <col min="9227" max="9227" width="9.140625" style="379"/>
    <col min="9228" max="9228" width="7.85546875" style="379" customWidth="1"/>
    <col min="9229" max="9472" width="9.140625" style="379"/>
    <col min="9473" max="9473" width="5.85546875" style="379" customWidth="1"/>
    <col min="9474" max="9474" width="4.140625" style="379" customWidth="1"/>
    <col min="9475" max="9475" width="47.85546875" style="379" customWidth="1"/>
    <col min="9476" max="9476" width="5" style="379" customWidth="1"/>
    <col min="9477" max="9477" width="7.5703125" style="379" customWidth="1"/>
    <col min="9478" max="9478" width="10.5703125" style="379" customWidth="1"/>
    <col min="9479" max="9479" width="15.28515625" style="379" customWidth="1"/>
    <col min="9480" max="9482" width="11.85546875" style="379" customWidth="1"/>
    <col min="9483" max="9483" width="9.140625" style="379"/>
    <col min="9484" max="9484" width="7.85546875" style="379" customWidth="1"/>
    <col min="9485" max="9728" width="9.140625" style="379"/>
    <col min="9729" max="9729" width="5.85546875" style="379" customWidth="1"/>
    <col min="9730" max="9730" width="4.140625" style="379" customWidth="1"/>
    <col min="9731" max="9731" width="47.85546875" style="379" customWidth="1"/>
    <col min="9732" max="9732" width="5" style="379" customWidth="1"/>
    <col min="9733" max="9733" width="7.5703125" style="379" customWidth="1"/>
    <col min="9734" max="9734" width="10.5703125" style="379" customWidth="1"/>
    <col min="9735" max="9735" width="15.28515625" style="379" customWidth="1"/>
    <col min="9736" max="9738" width="11.85546875" style="379" customWidth="1"/>
    <col min="9739" max="9739" width="9.140625" style="379"/>
    <col min="9740" max="9740" width="7.85546875" style="379" customWidth="1"/>
    <col min="9741" max="9984" width="9.140625" style="379"/>
    <col min="9985" max="9985" width="5.85546875" style="379" customWidth="1"/>
    <col min="9986" max="9986" width="4.140625" style="379" customWidth="1"/>
    <col min="9987" max="9987" width="47.85546875" style="379" customWidth="1"/>
    <col min="9988" max="9988" width="5" style="379" customWidth="1"/>
    <col min="9989" max="9989" width="7.5703125" style="379" customWidth="1"/>
    <col min="9990" max="9990" width="10.5703125" style="379" customWidth="1"/>
    <col min="9991" max="9991" width="15.28515625" style="379" customWidth="1"/>
    <col min="9992" max="9994" width="11.85546875" style="379" customWidth="1"/>
    <col min="9995" max="9995" width="9.140625" style="379"/>
    <col min="9996" max="9996" width="7.85546875" style="379" customWidth="1"/>
    <col min="9997" max="10240" width="9.140625" style="379"/>
    <col min="10241" max="10241" width="5.85546875" style="379" customWidth="1"/>
    <col min="10242" max="10242" width="4.140625" style="379" customWidth="1"/>
    <col min="10243" max="10243" width="47.85546875" style="379" customWidth="1"/>
    <col min="10244" max="10244" width="5" style="379" customWidth="1"/>
    <col min="10245" max="10245" width="7.5703125" style="379" customWidth="1"/>
    <col min="10246" max="10246" width="10.5703125" style="379" customWidth="1"/>
    <col min="10247" max="10247" width="15.28515625" style="379" customWidth="1"/>
    <col min="10248" max="10250" width="11.85546875" style="379" customWidth="1"/>
    <col min="10251" max="10251" width="9.140625" style="379"/>
    <col min="10252" max="10252" width="7.85546875" style="379" customWidth="1"/>
    <col min="10253" max="10496" width="9.140625" style="379"/>
    <col min="10497" max="10497" width="5.85546875" style="379" customWidth="1"/>
    <col min="10498" max="10498" width="4.140625" style="379" customWidth="1"/>
    <col min="10499" max="10499" width="47.85546875" style="379" customWidth="1"/>
    <col min="10500" max="10500" width="5" style="379" customWidth="1"/>
    <col min="10501" max="10501" width="7.5703125" style="379" customWidth="1"/>
    <col min="10502" max="10502" width="10.5703125" style="379" customWidth="1"/>
    <col min="10503" max="10503" width="15.28515625" style="379" customWidth="1"/>
    <col min="10504" max="10506" width="11.85546875" style="379" customWidth="1"/>
    <col min="10507" max="10507" width="9.140625" style="379"/>
    <col min="10508" max="10508" width="7.85546875" style="379" customWidth="1"/>
    <col min="10509" max="10752" width="9.140625" style="379"/>
    <col min="10753" max="10753" width="5.85546875" style="379" customWidth="1"/>
    <col min="10754" max="10754" width="4.140625" style="379" customWidth="1"/>
    <col min="10755" max="10755" width="47.85546875" style="379" customWidth="1"/>
    <col min="10756" max="10756" width="5" style="379" customWidth="1"/>
    <col min="10757" max="10757" width="7.5703125" style="379" customWidth="1"/>
    <col min="10758" max="10758" width="10.5703125" style="379" customWidth="1"/>
    <col min="10759" max="10759" width="15.28515625" style="379" customWidth="1"/>
    <col min="10760" max="10762" width="11.85546875" style="379" customWidth="1"/>
    <col min="10763" max="10763" width="9.140625" style="379"/>
    <col min="10764" max="10764" width="7.85546875" style="379" customWidth="1"/>
    <col min="10765" max="11008" width="9.140625" style="379"/>
    <col min="11009" max="11009" width="5.85546875" style="379" customWidth="1"/>
    <col min="11010" max="11010" width="4.140625" style="379" customWidth="1"/>
    <col min="11011" max="11011" width="47.85546875" style="379" customWidth="1"/>
    <col min="11012" max="11012" width="5" style="379" customWidth="1"/>
    <col min="11013" max="11013" width="7.5703125" style="379" customWidth="1"/>
    <col min="11014" max="11014" width="10.5703125" style="379" customWidth="1"/>
    <col min="11015" max="11015" width="15.28515625" style="379" customWidth="1"/>
    <col min="11016" max="11018" width="11.85546875" style="379" customWidth="1"/>
    <col min="11019" max="11019" width="9.140625" style="379"/>
    <col min="11020" max="11020" width="7.85546875" style="379" customWidth="1"/>
    <col min="11021" max="11264" width="9.140625" style="379"/>
    <col min="11265" max="11265" width="5.85546875" style="379" customWidth="1"/>
    <col min="11266" max="11266" width="4.140625" style="379" customWidth="1"/>
    <col min="11267" max="11267" width="47.85546875" style="379" customWidth="1"/>
    <col min="11268" max="11268" width="5" style="379" customWidth="1"/>
    <col min="11269" max="11269" width="7.5703125" style="379" customWidth="1"/>
    <col min="11270" max="11270" width="10.5703125" style="379" customWidth="1"/>
    <col min="11271" max="11271" width="15.28515625" style="379" customWidth="1"/>
    <col min="11272" max="11274" width="11.85546875" style="379" customWidth="1"/>
    <col min="11275" max="11275" width="9.140625" style="379"/>
    <col min="11276" max="11276" width="7.85546875" style="379" customWidth="1"/>
    <col min="11277" max="11520" width="9.140625" style="379"/>
    <col min="11521" max="11521" width="5.85546875" style="379" customWidth="1"/>
    <col min="11522" max="11522" width="4.140625" style="379" customWidth="1"/>
    <col min="11523" max="11523" width="47.85546875" style="379" customWidth="1"/>
    <col min="11524" max="11524" width="5" style="379" customWidth="1"/>
    <col min="11525" max="11525" width="7.5703125" style="379" customWidth="1"/>
    <col min="11526" max="11526" width="10.5703125" style="379" customWidth="1"/>
    <col min="11527" max="11527" width="15.28515625" style="379" customWidth="1"/>
    <col min="11528" max="11530" width="11.85546875" style="379" customWidth="1"/>
    <col min="11531" max="11531" width="9.140625" style="379"/>
    <col min="11532" max="11532" width="7.85546875" style="379" customWidth="1"/>
    <col min="11533" max="11776" width="9.140625" style="379"/>
    <col min="11777" max="11777" width="5.85546875" style="379" customWidth="1"/>
    <col min="11778" max="11778" width="4.140625" style="379" customWidth="1"/>
    <col min="11779" max="11779" width="47.85546875" style="379" customWidth="1"/>
    <col min="11780" max="11780" width="5" style="379" customWidth="1"/>
    <col min="11781" max="11781" width="7.5703125" style="379" customWidth="1"/>
    <col min="11782" max="11782" width="10.5703125" style="379" customWidth="1"/>
    <col min="11783" max="11783" width="15.28515625" style="379" customWidth="1"/>
    <col min="11784" max="11786" width="11.85546875" style="379" customWidth="1"/>
    <col min="11787" max="11787" width="9.140625" style="379"/>
    <col min="11788" max="11788" width="7.85546875" style="379" customWidth="1"/>
    <col min="11789" max="12032" width="9.140625" style="379"/>
    <col min="12033" max="12033" width="5.85546875" style="379" customWidth="1"/>
    <col min="12034" max="12034" width="4.140625" style="379" customWidth="1"/>
    <col min="12035" max="12035" width="47.85546875" style="379" customWidth="1"/>
    <col min="12036" max="12036" width="5" style="379" customWidth="1"/>
    <col min="12037" max="12037" width="7.5703125" style="379" customWidth="1"/>
    <col min="12038" max="12038" width="10.5703125" style="379" customWidth="1"/>
    <col min="12039" max="12039" width="15.28515625" style="379" customWidth="1"/>
    <col min="12040" max="12042" width="11.85546875" style="379" customWidth="1"/>
    <col min="12043" max="12043" width="9.140625" style="379"/>
    <col min="12044" max="12044" width="7.85546875" style="379" customWidth="1"/>
    <col min="12045" max="12288" width="9.140625" style="379"/>
    <col min="12289" max="12289" width="5.85546875" style="379" customWidth="1"/>
    <col min="12290" max="12290" width="4.140625" style="379" customWidth="1"/>
    <col min="12291" max="12291" width="47.85546875" style="379" customWidth="1"/>
    <col min="12292" max="12292" width="5" style="379" customWidth="1"/>
    <col min="12293" max="12293" width="7.5703125" style="379" customWidth="1"/>
    <col min="12294" max="12294" width="10.5703125" style="379" customWidth="1"/>
    <col min="12295" max="12295" width="15.28515625" style="379" customWidth="1"/>
    <col min="12296" max="12298" width="11.85546875" style="379" customWidth="1"/>
    <col min="12299" max="12299" width="9.140625" style="379"/>
    <col min="12300" max="12300" width="7.85546875" style="379" customWidth="1"/>
    <col min="12301" max="12544" width="9.140625" style="379"/>
    <col min="12545" max="12545" width="5.85546875" style="379" customWidth="1"/>
    <col min="12546" max="12546" width="4.140625" style="379" customWidth="1"/>
    <col min="12547" max="12547" width="47.85546875" style="379" customWidth="1"/>
    <col min="12548" max="12548" width="5" style="379" customWidth="1"/>
    <col min="12549" max="12549" width="7.5703125" style="379" customWidth="1"/>
    <col min="12550" max="12550" width="10.5703125" style="379" customWidth="1"/>
    <col min="12551" max="12551" width="15.28515625" style="379" customWidth="1"/>
    <col min="12552" max="12554" width="11.85546875" style="379" customWidth="1"/>
    <col min="12555" max="12555" width="9.140625" style="379"/>
    <col min="12556" max="12556" width="7.85546875" style="379" customWidth="1"/>
    <col min="12557" max="12800" width="9.140625" style="379"/>
    <col min="12801" max="12801" width="5.85546875" style="379" customWidth="1"/>
    <col min="12802" max="12802" width="4.140625" style="379" customWidth="1"/>
    <col min="12803" max="12803" width="47.85546875" style="379" customWidth="1"/>
    <col min="12804" max="12804" width="5" style="379" customWidth="1"/>
    <col min="12805" max="12805" width="7.5703125" style="379" customWidth="1"/>
    <col min="12806" max="12806" width="10.5703125" style="379" customWidth="1"/>
    <col min="12807" max="12807" width="15.28515625" style="379" customWidth="1"/>
    <col min="12808" max="12810" width="11.85546875" style="379" customWidth="1"/>
    <col min="12811" max="12811" width="9.140625" style="379"/>
    <col min="12812" max="12812" width="7.85546875" style="379" customWidth="1"/>
    <col min="12813" max="13056" width="9.140625" style="379"/>
    <col min="13057" max="13057" width="5.85546875" style="379" customWidth="1"/>
    <col min="13058" max="13058" width="4.140625" style="379" customWidth="1"/>
    <col min="13059" max="13059" width="47.85546875" style="379" customWidth="1"/>
    <col min="13060" max="13060" width="5" style="379" customWidth="1"/>
    <col min="13061" max="13061" width="7.5703125" style="379" customWidth="1"/>
    <col min="13062" max="13062" width="10.5703125" style="379" customWidth="1"/>
    <col min="13063" max="13063" width="15.28515625" style="379" customWidth="1"/>
    <col min="13064" max="13066" width="11.85546875" style="379" customWidth="1"/>
    <col min="13067" max="13067" width="9.140625" style="379"/>
    <col min="13068" max="13068" width="7.85546875" style="379" customWidth="1"/>
    <col min="13069" max="13312" width="9.140625" style="379"/>
    <col min="13313" max="13313" width="5.85546875" style="379" customWidth="1"/>
    <col min="13314" max="13314" width="4.140625" style="379" customWidth="1"/>
    <col min="13315" max="13315" width="47.85546875" style="379" customWidth="1"/>
    <col min="13316" max="13316" width="5" style="379" customWidth="1"/>
    <col min="13317" max="13317" width="7.5703125" style="379" customWidth="1"/>
    <col min="13318" max="13318" width="10.5703125" style="379" customWidth="1"/>
    <col min="13319" max="13319" width="15.28515625" style="379" customWidth="1"/>
    <col min="13320" max="13322" width="11.85546875" style="379" customWidth="1"/>
    <col min="13323" max="13323" width="9.140625" style="379"/>
    <col min="13324" max="13324" width="7.85546875" style="379" customWidth="1"/>
    <col min="13325" max="13568" width="9.140625" style="379"/>
    <col min="13569" max="13569" width="5.85546875" style="379" customWidth="1"/>
    <col min="13570" max="13570" width="4.140625" style="379" customWidth="1"/>
    <col min="13571" max="13571" width="47.85546875" style="379" customWidth="1"/>
    <col min="13572" max="13572" width="5" style="379" customWidth="1"/>
    <col min="13573" max="13573" width="7.5703125" style="379" customWidth="1"/>
    <col min="13574" max="13574" width="10.5703125" style="379" customWidth="1"/>
    <col min="13575" max="13575" width="15.28515625" style="379" customWidth="1"/>
    <col min="13576" max="13578" width="11.85546875" style="379" customWidth="1"/>
    <col min="13579" max="13579" width="9.140625" style="379"/>
    <col min="13580" max="13580" width="7.85546875" style="379" customWidth="1"/>
    <col min="13581" max="13824" width="9.140625" style="379"/>
    <col min="13825" max="13825" width="5.85546875" style="379" customWidth="1"/>
    <col min="13826" max="13826" width="4.140625" style="379" customWidth="1"/>
    <col min="13827" max="13827" width="47.85546875" style="379" customWidth="1"/>
    <col min="13828" max="13828" width="5" style="379" customWidth="1"/>
    <col min="13829" max="13829" width="7.5703125" style="379" customWidth="1"/>
    <col min="13830" max="13830" width="10.5703125" style="379" customWidth="1"/>
    <col min="13831" max="13831" width="15.28515625" style="379" customWidth="1"/>
    <col min="13832" max="13834" width="11.85546875" style="379" customWidth="1"/>
    <col min="13835" max="13835" width="9.140625" style="379"/>
    <col min="13836" max="13836" width="7.85546875" style="379" customWidth="1"/>
    <col min="13837" max="14080" width="9.140625" style="379"/>
    <col min="14081" max="14081" width="5.85546875" style="379" customWidth="1"/>
    <col min="14082" max="14082" width="4.140625" style="379" customWidth="1"/>
    <col min="14083" max="14083" width="47.85546875" style="379" customWidth="1"/>
    <col min="14084" max="14084" width="5" style="379" customWidth="1"/>
    <col min="14085" max="14085" width="7.5703125" style="379" customWidth="1"/>
    <col min="14086" max="14086" width="10.5703125" style="379" customWidth="1"/>
    <col min="14087" max="14087" width="15.28515625" style="379" customWidth="1"/>
    <col min="14088" max="14090" width="11.85546875" style="379" customWidth="1"/>
    <col min="14091" max="14091" width="9.140625" style="379"/>
    <col min="14092" max="14092" width="7.85546875" style="379" customWidth="1"/>
    <col min="14093" max="14336" width="9.140625" style="379"/>
    <col min="14337" max="14337" width="5.85546875" style="379" customWidth="1"/>
    <col min="14338" max="14338" width="4.140625" style="379" customWidth="1"/>
    <col min="14339" max="14339" width="47.85546875" style="379" customWidth="1"/>
    <col min="14340" max="14340" width="5" style="379" customWidth="1"/>
    <col min="14341" max="14341" width="7.5703125" style="379" customWidth="1"/>
    <col min="14342" max="14342" width="10.5703125" style="379" customWidth="1"/>
    <col min="14343" max="14343" width="15.28515625" style="379" customWidth="1"/>
    <col min="14344" max="14346" width="11.85546875" style="379" customWidth="1"/>
    <col min="14347" max="14347" width="9.140625" style="379"/>
    <col min="14348" max="14348" width="7.85546875" style="379" customWidth="1"/>
    <col min="14349" max="14592" width="9.140625" style="379"/>
    <col min="14593" max="14593" width="5.85546875" style="379" customWidth="1"/>
    <col min="14594" max="14594" width="4.140625" style="379" customWidth="1"/>
    <col min="14595" max="14595" width="47.85546875" style="379" customWidth="1"/>
    <col min="14596" max="14596" width="5" style="379" customWidth="1"/>
    <col min="14597" max="14597" width="7.5703125" style="379" customWidth="1"/>
    <col min="14598" max="14598" width="10.5703125" style="379" customWidth="1"/>
    <col min="14599" max="14599" width="15.28515625" style="379" customWidth="1"/>
    <col min="14600" max="14602" width="11.85546875" style="379" customWidth="1"/>
    <col min="14603" max="14603" width="9.140625" style="379"/>
    <col min="14604" max="14604" width="7.85546875" style="379" customWidth="1"/>
    <col min="14605" max="14848" width="9.140625" style="379"/>
    <col min="14849" max="14849" width="5.85546875" style="379" customWidth="1"/>
    <col min="14850" max="14850" width="4.140625" style="379" customWidth="1"/>
    <col min="14851" max="14851" width="47.85546875" style="379" customWidth="1"/>
    <col min="14852" max="14852" width="5" style="379" customWidth="1"/>
    <col min="14853" max="14853" width="7.5703125" style="379" customWidth="1"/>
    <col min="14854" max="14854" width="10.5703125" style="379" customWidth="1"/>
    <col min="14855" max="14855" width="15.28515625" style="379" customWidth="1"/>
    <col min="14856" max="14858" width="11.85546875" style="379" customWidth="1"/>
    <col min="14859" max="14859" width="9.140625" style="379"/>
    <col min="14860" max="14860" width="7.85546875" style="379" customWidth="1"/>
    <col min="14861" max="15104" width="9.140625" style="379"/>
    <col min="15105" max="15105" width="5.85546875" style="379" customWidth="1"/>
    <col min="15106" max="15106" width="4.140625" style="379" customWidth="1"/>
    <col min="15107" max="15107" width="47.85546875" style="379" customWidth="1"/>
    <col min="15108" max="15108" width="5" style="379" customWidth="1"/>
    <col min="15109" max="15109" width="7.5703125" style="379" customWidth="1"/>
    <col min="15110" max="15110" width="10.5703125" style="379" customWidth="1"/>
    <col min="15111" max="15111" width="15.28515625" style="379" customWidth="1"/>
    <col min="15112" max="15114" width="11.85546875" style="379" customWidth="1"/>
    <col min="15115" max="15115" width="9.140625" style="379"/>
    <col min="15116" max="15116" width="7.85546875" style="379" customWidth="1"/>
    <col min="15117" max="15360" width="9.140625" style="379"/>
    <col min="15361" max="15361" width="5.85546875" style="379" customWidth="1"/>
    <col min="15362" max="15362" width="4.140625" style="379" customWidth="1"/>
    <col min="15363" max="15363" width="47.85546875" style="379" customWidth="1"/>
    <col min="15364" max="15364" width="5" style="379" customWidth="1"/>
    <col min="15365" max="15365" width="7.5703125" style="379" customWidth="1"/>
    <col min="15366" max="15366" width="10.5703125" style="379" customWidth="1"/>
    <col min="15367" max="15367" width="15.28515625" style="379" customWidth="1"/>
    <col min="15368" max="15370" width="11.85546875" style="379" customWidth="1"/>
    <col min="15371" max="15371" width="9.140625" style="379"/>
    <col min="15372" max="15372" width="7.85546875" style="379" customWidth="1"/>
    <col min="15373" max="15616" width="9.140625" style="379"/>
    <col min="15617" max="15617" width="5.85546875" style="379" customWidth="1"/>
    <col min="15618" max="15618" width="4.140625" style="379" customWidth="1"/>
    <col min="15619" max="15619" width="47.85546875" style="379" customWidth="1"/>
    <col min="15620" max="15620" width="5" style="379" customWidth="1"/>
    <col min="15621" max="15621" width="7.5703125" style="379" customWidth="1"/>
    <col min="15622" max="15622" width="10.5703125" style="379" customWidth="1"/>
    <col min="15623" max="15623" width="15.28515625" style="379" customWidth="1"/>
    <col min="15624" max="15626" width="11.85546875" style="379" customWidth="1"/>
    <col min="15627" max="15627" width="9.140625" style="379"/>
    <col min="15628" max="15628" width="7.85546875" style="379" customWidth="1"/>
    <col min="15629" max="15872" width="9.140625" style="379"/>
    <col min="15873" max="15873" width="5.85546875" style="379" customWidth="1"/>
    <col min="15874" max="15874" width="4.140625" style="379" customWidth="1"/>
    <col min="15875" max="15875" width="47.85546875" style="379" customWidth="1"/>
    <col min="15876" max="15876" width="5" style="379" customWidth="1"/>
    <col min="15877" max="15877" width="7.5703125" style="379" customWidth="1"/>
    <col min="15878" max="15878" width="10.5703125" style="379" customWidth="1"/>
    <col min="15879" max="15879" width="15.28515625" style="379" customWidth="1"/>
    <col min="15880" max="15882" width="11.85546875" style="379" customWidth="1"/>
    <col min="15883" max="15883" width="9.140625" style="379"/>
    <col min="15884" max="15884" width="7.85546875" style="379" customWidth="1"/>
    <col min="15885" max="16128" width="9.140625" style="379"/>
    <col min="16129" max="16129" width="5.85546875" style="379" customWidth="1"/>
    <col min="16130" max="16130" width="4.140625" style="379" customWidth="1"/>
    <col min="16131" max="16131" width="47.85546875" style="379" customWidth="1"/>
    <col min="16132" max="16132" width="5" style="379" customWidth="1"/>
    <col min="16133" max="16133" width="7.5703125" style="379" customWidth="1"/>
    <col min="16134" max="16134" width="10.5703125" style="379" customWidth="1"/>
    <col min="16135" max="16135" width="15.28515625" style="379" customWidth="1"/>
    <col min="16136" max="16138" width="11.85546875" style="379" customWidth="1"/>
    <col min="16139" max="16139" width="9.140625" style="379"/>
    <col min="16140" max="16140" width="7.85546875" style="379" customWidth="1"/>
    <col min="16141" max="16384" width="9.140625" style="379"/>
  </cols>
  <sheetData>
    <row r="1" spans="1:12" s="373" customFormat="1">
      <c r="A1" s="371" t="s">
        <v>428</v>
      </c>
      <c r="B1" s="371"/>
      <c r="C1" s="154" t="s">
        <v>429</v>
      </c>
      <c r="D1" s="372" t="s">
        <v>430</v>
      </c>
      <c r="E1" s="372" t="s">
        <v>431</v>
      </c>
      <c r="F1" s="372" t="s">
        <v>432</v>
      </c>
      <c r="G1" s="372" t="s">
        <v>433</v>
      </c>
    </row>
    <row r="2" spans="1:12">
      <c r="H2" s="378"/>
      <c r="I2" s="379"/>
      <c r="J2" s="379"/>
      <c r="K2" s="379"/>
      <c r="L2" s="379"/>
    </row>
    <row r="3" spans="1:12" ht="15">
      <c r="A3" s="380" t="s">
        <v>581</v>
      </c>
      <c r="B3" s="380"/>
      <c r="C3" s="156" t="s">
        <v>580</v>
      </c>
      <c r="D3" s="381"/>
      <c r="E3" s="381"/>
      <c r="F3" s="382"/>
      <c r="G3" s="381"/>
      <c r="H3" s="378"/>
      <c r="I3" s="379"/>
      <c r="J3" s="379"/>
      <c r="K3" s="379"/>
      <c r="L3" s="379"/>
    </row>
    <row r="4" spans="1:12">
      <c r="G4" s="376"/>
      <c r="H4" s="378"/>
      <c r="I4" s="379"/>
      <c r="J4" s="379"/>
      <c r="K4" s="379"/>
      <c r="L4" s="379"/>
    </row>
    <row r="5" spans="1:12" s="388" customFormat="1" ht="45">
      <c r="A5" s="383"/>
      <c r="B5" s="383"/>
      <c r="C5" s="384" t="s">
        <v>434</v>
      </c>
      <c r="D5" s="385"/>
      <c r="E5" s="385"/>
      <c r="F5" s="386"/>
      <c r="G5" s="386"/>
      <c r="H5" s="387"/>
    </row>
    <row r="6" spans="1:12" s="388" customFormat="1" ht="11.25">
      <c r="A6" s="383"/>
      <c r="B6" s="383"/>
      <c r="C6" s="26" t="s">
        <v>373</v>
      </c>
      <c r="D6" s="385"/>
      <c r="E6" s="385"/>
      <c r="F6" s="386"/>
      <c r="G6" s="386"/>
      <c r="H6" s="387"/>
    </row>
    <row r="7" spans="1:12" s="388" customFormat="1" ht="33.75">
      <c r="A7" s="383"/>
      <c r="B7" s="383"/>
      <c r="C7" s="384" t="s">
        <v>435</v>
      </c>
      <c r="D7" s="385"/>
      <c r="E7" s="385"/>
      <c r="F7" s="386"/>
      <c r="G7" s="386"/>
      <c r="H7" s="387"/>
    </row>
    <row r="8" spans="1:12">
      <c r="G8" s="376"/>
      <c r="H8" s="378"/>
      <c r="I8" s="379"/>
      <c r="J8" s="379"/>
      <c r="K8" s="379"/>
      <c r="L8" s="379"/>
    </row>
    <row r="9" spans="1:12" ht="15">
      <c r="A9" s="389"/>
      <c r="B9" s="389"/>
      <c r="C9" s="157" t="str">
        <f>C25</f>
        <v>Ključavničarska dela</v>
      </c>
      <c r="D9" s="390" t="s">
        <v>436</v>
      </c>
      <c r="E9" s="391" t="s">
        <v>437</v>
      </c>
      <c r="F9" s="392"/>
      <c r="G9" s="393">
        <f>G25</f>
        <v>0</v>
      </c>
      <c r="H9" s="378"/>
      <c r="I9" s="379"/>
      <c r="J9" s="379"/>
      <c r="K9" s="379"/>
      <c r="L9" s="379"/>
    </row>
    <row r="10" spans="1:12">
      <c r="G10" s="376"/>
      <c r="H10" s="378"/>
      <c r="I10" s="379"/>
      <c r="J10" s="379"/>
      <c r="K10" s="379"/>
      <c r="L10" s="379"/>
    </row>
    <row r="11" spans="1:12">
      <c r="C11" s="384" t="s">
        <v>541</v>
      </c>
      <c r="G11" s="376"/>
      <c r="H11" s="378"/>
      <c r="I11" s="379"/>
      <c r="J11" s="379"/>
      <c r="K11" s="379"/>
      <c r="L11" s="379"/>
    </row>
    <row r="12" spans="1:12" ht="67.5">
      <c r="C12" s="384" t="s">
        <v>582</v>
      </c>
      <c r="G12" s="376"/>
      <c r="H12" s="378"/>
      <c r="I12" s="379"/>
      <c r="J12" s="379"/>
      <c r="K12" s="379"/>
      <c r="L12" s="379"/>
    </row>
    <row r="13" spans="1:12">
      <c r="G13" s="376"/>
      <c r="H13" s="378"/>
      <c r="I13" s="379"/>
      <c r="J13" s="379"/>
      <c r="K13" s="379"/>
      <c r="L13" s="379"/>
    </row>
    <row r="14" spans="1:12">
      <c r="A14" s="394" t="s">
        <v>581</v>
      </c>
      <c r="B14" s="394" t="s">
        <v>363</v>
      </c>
      <c r="C14" s="5" t="s">
        <v>583</v>
      </c>
      <c r="D14" s="5"/>
      <c r="E14" s="5"/>
      <c r="F14" s="5"/>
      <c r="G14" s="5"/>
      <c r="H14" s="378"/>
      <c r="I14" s="379"/>
      <c r="J14" s="379"/>
      <c r="K14" s="379"/>
      <c r="L14" s="379"/>
    </row>
    <row r="15" spans="1:12">
      <c r="E15" s="395"/>
      <c r="G15" s="376"/>
      <c r="H15" s="378"/>
      <c r="I15" s="379"/>
      <c r="J15" s="379"/>
      <c r="K15" s="379"/>
      <c r="L15" s="379"/>
    </row>
    <row r="16" spans="1:12">
      <c r="A16" s="374" t="s">
        <v>581</v>
      </c>
      <c r="B16" s="374" t="s">
        <v>456</v>
      </c>
      <c r="C16" s="412" t="s">
        <v>584</v>
      </c>
      <c r="D16" s="395"/>
      <c r="E16" s="395"/>
      <c r="G16" s="376"/>
      <c r="H16" s="378"/>
      <c r="I16" s="395"/>
      <c r="J16" s="395"/>
      <c r="K16" s="379"/>
      <c r="L16" s="379"/>
    </row>
    <row r="17" spans="1:12" ht="45">
      <c r="C17" s="430" t="s">
        <v>585</v>
      </c>
      <c r="D17" s="395"/>
      <c r="E17" s="395"/>
      <c r="F17" s="2"/>
      <c r="G17" s="376"/>
      <c r="H17" s="378"/>
      <c r="I17" s="379"/>
      <c r="J17" s="379"/>
      <c r="K17" s="379"/>
      <c r="L17" s="379"/>
    </row>
    <row r="18" spans="1:12" ht="75">
      <c r="C18" s="431" t="s">
        <v>586</v>
      </c>
      <c r="D18" s="432"/>
      <c r="E18" s="432"/>
      <c r="F18" s="38"/>
      <c r="G18" s="376"/>
      <c r="H18" s="378"/>
      <c r="I18" s="379"/>
      <c r="J18" s="379"/>
      <c r="K18" s="379"/>
      <c r="L18" s="379"/>
    </row>
    <row r="19" spans="1:12" ht="135">
      <c r="C19" s="431" t="s">
        <v>587</v>
      </c>
      <c r="D19" s="395"/>
      <c r="E19" s="395"/>
      <c r="F19" s="2"/>
      <c r="G19" s="376"/>
      <c r="H19" s="378"/>
      <c r="I19" s="379"/>
      <c r="J19" s="379"/>
      <c r="K19" s="379"/>
      <c r="L19" s="379"/>
    </row>
    <row r="20" spans="1:12">
      <c r="C20" s="433" t="s">
        <v>588</v>
      </c>
      <c r="D20" s="379"/>
      <c r="E20" s="379"/>
      <c r="F20" s="32"/>
      <c r="G20" s="379"/>
      <c r="H20" s="378"/>
      <c r="I20" s="379"/>
      <c r="J20" s="379"/>
      <c r="K20" s="379"/>
      <c r="L20" s="379"/>
    </row>
    <row r="21" spans="1:12">
      <c r="C21" s="434" t="s">
        <v>589</v>
      </c>
      <c r="D21" s="395" t="s">
        <v>317</v>
      </c>
      <c r="E21" s="395">
        <v>82.5</v>
      </c>
      <c r="F21" s="27">
        <v>0</v>
      </c>
      <c r="G21" s="398">
        <f>E21*F21</f>
        <v>0</v>
      </c>
      <c r="H21" s="378"/>
      <c r="I21" s="379"/>
      <c r="J21" s="379"/>
      <c r="K21" s="379"/>
      <c r="L21" s="379"/>
    </row>
    <row r="22" spans="1:12">
      <c r="A22" s="406"/>
      <c r="B22" s="406"/>
      <c r="C22" s="159"/>
      <c r="D22" s="395"/>
      <c r="E22" s="395"/>
      <c r="F22" s="39"/>
      <c r="G22" s="408"/>
      <c r="H22" s="378"/>
      <c r="I22" s="379"/>
      <c r="J22" s="379"/>
      <c r="K22" s="379"/>
      <c r="L22" s="379"/>
    </row>
    <row r="23" spans="1:12">
      <c r="A23" s="160"/>
      <c r="B23" s="160"/>
      <c r="C23" s="160" t="str">
        <f>C14</f>
        <v>ograje, razna ključavničarska dela</v>
      </c>
      <c r="D23" s="409" t="s">
        <v>436</v>
      </c>
      <c r="E23" s="160"/>
      <c r="F23" s="29"/>
      <c r="G23" s="409">
        <f>SUM(G15:G22)</f>
        <v>0</v>
      </c>
      <c r="H23" s="378"/>
      <c r="I23" s="379"/>
      <c r="J23" s="379"/>
      <c r="K23" s="379"/>
      <c r="L23" s="379"/>
    </row>
    <row r="24" spans="1:12">
      <c r="C24" s="161">
        <f>J25*0.1</f>
        <v>0</v>
      </c>
      <c r="F24" s="2"/>
      <c r="H24" s="378"/>
      <c r="I24" s="379"/>
      <c r="J24" s="379"/>
      <c r="K24" s="379"/>
      <c r="L24" s="379"/>
    </row>
    <row r="25" spans="1:12" ht="15">
      <c r="A25" s="389"/>
      <c r="B25" s="389"/>
      <c r="C25" s="157" t="str">
        <f>C3</f>
        <v>Ključavničarska dela</v>
      </c>
      <c r="D25" s="390" t="s">
        <v>436</v>
      </c>
      <c r="E25" s="391" t="s">
        <v>437</v>
      </c>
      <c r="F25" s="392"/>
      <c r="G25" s="421">
        <f>SUM(G23)</f>
        <v>0</v>
      </c>
      <c r="H25" s="378"/>
      <c r="I25" s="379"/>
      <c r="J25" s="379"/>
      <c r="K25" s="379"/>
      <c r="L25" s="379"/>
    </row>
    <row r="26" spans="1:12">
      <c r="A26" s="422"/>
      <c r="B26" s="422"/>
      <c r="C26" s="162"/>
      <c r="D26" s="379"/>
      <c r="E26" s="379"/>
      <c r="F26" s="379"/>
      <c r="G26" s="379"/>
      <c r="H26" s="379"/>
      <c r="I26" s="379"/>
      <c r="J26" s="379"/>
      <c r="K26" s="379"/>
      <c r="L26" s="379"/>
    </row>
    <row r="27" spans="1:12">
      <c r="A27" s="422"/>
      <c r="B27" s="422"/>
      <c r="C27" s="163"/>
      <c r="D27" s="379"/>
      <c r="E27" s="379"/>
      <c r="F27" s="379"/>
      <c r="G27" s="379"/>
      <c r="H27" s="379"/>
      <c r="I27" s="379"/>
      <c r="J27" s="379"/>
      <c r="K27" s="379"/>
      <c r="L27" s="379"/>
    </row>
  </sheetData>
  <sheetProtection algorithmName="SHA-512" hashValue="dt6VpqDmdnimL/EHsnakqPSx8ltGRH86OQjwbS9C15NZvF43r0EXAEq+yRMwbIxzROLNLn60iLxiEs752Rzg7Q==" saltValue="qfqEUf9OuhKr+d2m+4CJww==" spinCount="100000" sheet="1"/>
  <hyperlinks>
    <hyperlink ref="C6" r:id="rId1" xr:uid="{8FFB65FC-0FAA-4ED7-8E03-2B4F856D7487}"/>
  </hyperlinks>
  <pageMargins left="0.98425196850393704" right="0.31496062992125984" top="0.98425196850393704" bottom="0.98425196850393704" header="0.39370078740157483" footer="0.39370078740157483"/>
  <pageSetup paperSize="9" orientation="portrait" r:id="rId2"/>
  <headerFooter>
    <oddHeader>&amp;L&amp;"Arial,Krepko"&amp;12&amp;K00-040&amp;G&amp;RPOPIS DEL
GRADBENO OBRTNIŠKA DELA</oddHeader>
    <oddFooter>&amp;L&amp;F&amp;C&amp;A&amp;R&amp;P</oddFooter>
  </headerFooter>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237E9-9760-4C93-9515-E58B67C0DF40}">
  <sheetPr codeName="List16">
    <tabColor rgb="FFFFFF00"/>
  </sheetPr>
  <dimension ref="A1:L24"/>
  <sheetViews>
    <sheetView showZeros="0" showOutlineSymbols="0" view="pageBreakPreview" zoomScaleNormal="100" zoomScaleSheetLayoutView="100" workbookViewId="0">
      <selection activeCell="F9" sqref="F9"/>
    </sheetView>
  </sheetViews>
  <sheetFormatPr defaultRowHeight="12.75"/>
  <cols>
    <col min="1" max="1" width="5" style="374" customWidth="1"/>
    <col min="2" max="2" width="3.28515625" style="374" customWidth="1"/>
    <col min="3" max="3" width="40.7109375" style="165" customWidth="1"/>
    <col min="4" max="4" width="5" style="375" customWidth="1"/>
    <col min="5" max="5" width="7.5703125" style="375" customWidth="1"/>
    <col min="6" max="6" width="11" style="376" customWidth="1"/>
    <col min="7" max="7" width="14.42578125" style="377" customWidth="1"/>
    <col min="8" max="8" width="11.85546875" style="377" customWidth="1"/>
    <col min="9" max="9" width="11.85546875" style="378" customWidth="1"/>
    <col min="10" max="11" width="9.140625" style="429" customWidth="1"/>
    <col min="12" max="12" width="7.85546875" style="416" customWidth="1"/>
    <col min="13" max="256" width="9.140625" style="379"/>
    <col min="257" max="257" width="5" style="379" customWidth="1"/>
    <col min="258" max="258" width="3.28515625" style="379" customWidth="1"/>
    <col min="259" max="259" width="47.85546875" style="379" customWidth="1"/>
    <col min="260" max="260" width="5" style="379" customWidth="1"/>
    <col min="261" max="261" width="7.5703125" style="379" customWidth="1"/>
    <col min="262" max="262" width="11" style="379" customWidth="1"/>
    <col min="263" max="263" width="14.42578125" style="379" customWidth="1"/>
    <col min="264" max="265" width="11.85546875" style="379" customWidth="1"/>
    <col min="266" max="267" width="9.140625" style="379"/>
    <col min="268" max="268" width="7.85546875" style="379" customWidth="1"/>
    <col min="269" max="512" width="9.140625" style="379"/>
    <col min="513" max="513" width="5" style="379" customWidth="1"/>
    <col min="514" max="514" width="3.28515625" style="379" customWidth="1"/>
    <col min="515" max="515" width="47.85546875" style="379" customWidth="1"/>
    <col min="516" max="516" width="5" style="379" customWidth="1"/>
    <col min="517" max="517" width="7.5703125" style="379" customWidth="1"/>
    <col min="518" max="518" width="11" style="379" customWidth="1"/>
    <col min="519" max="519" width="14.42578125" style="379" customWidth="1"/>
    <col min="520" max="521" width="11.85546875" style="379" customWidth="1"/>
    <col min="522" max="523" width="9.140625" style="379"/>
    <col min="524" max="524" width="7.85546875" style="379" customWidth="1"/>
    <col min="525" max="768" width="9.140625" style="379"/>
    <col min="769" max="769" width="5" style="379" customWidth="1"/>
    <col min="770" max="770" width="3.28515625" style="379" customWidth="1"/>
    <col min="771" max="771" width="47.85546875" style="379" customWidth="1"/>
    <col min="772" max="772" width="5" style="379" customWidth="1"/>
    <col min="773" max="773" width="7.5703125" style="379" customWidth="1"/>
    <col min="774" max="774" width="11" style="379" customWidth="1"/>
    <col min="775" max="775" width="14.42578125" style="379" customWidth="1"/>
    <col min="776" max="777" width="11.85546875" style="379" customWidth="1"/>
    <col min="778" max="779" width="9.140625" style="379"/>
    <col min="780" max="780" width="7.85546875" style="379" customWidth="1"/>
    <col min="781" max="1024" width="9.140625" style="379"/>
    <col min="1025" max="1025" width="5" style="379" customWidth="1"/>
    <col min="1026" max="1026" width="3.28515625" style="379" customWidth="1"/>
    <col min="1027" max="1027" width="47.85546875" style="379" customWidth="1"/>
    <col min="1028" max="1028" width="5" style="379" customWidth="1"/>
    <col min="1029" max="1029" width="7.5703125" style="379" customWidth="1"/>
    <col min="1030" max="1030" width="11" style="379" customWidth="1"/>
    <col min="1031" max="1031" width="14.42578125" style="379" customWidth="1"/>
    <col min="1032" max="1033" width="11.85546875" style="379" customWidth="1"/>
    <col min="1034" max="1035" width="9.140625" style="379"/>
    <col min="1036" max="1036" width="7.85546875" style="379" customWidth="1"/>
    <col min="1037" max="1280" width="9.140625" style="379"/>
    <col min="1281" max="1281" width="5" style="379" customWidth="1"/>
    <col min="1282" max="1282" width="3.28515625" style="379" customWidth="1"/>
    <col min="1283" max="1283" width="47.85546875" style="379" customWidth="1"/>
    <col min="1284" max="1284" width="5" style="379" customWidth="1"/>
    <col min="1285" max="1285" width="7.5703125" style="379" customWidth="1"/>
    <col min="1286" max="1286" width="11" style="379" customWidth="1"/>
    <col min="1287" max="1287" width="14.42578125" style="379" customWidth="1"/>
    <col min="1288" max="1289" width="11.85546875" style="379" customWidth="1"/>
    <col min="1290" max="1291" width="9.140625" style="379"/>
    <col min="1292" max="1292" width="7.85546875" style="379" customWidth="1"/>
    <col min="1293" max="1536" width="9.140625" style="379"/>
    <col min="1537" max="1537" width="5" style="379" customWidth="1"/>
    <col min="1538" max="1538" width="3.28515625" style="379" customWidth="1"/>
    <col min="1539" max="1539" width="47.85546875" style="379" customWidth="1"/>
    <col min="1540" max="1540" width="5" style="379" customWidth="1"/>
    <col min="1541" max="1541" width="7.5703125" style="379" customWidth="1"/>
    <col min="1542" max="1542" width="11" style="379" customWidth="1"/>
    <col min="1543" max="1543" width="14.42578125" style="379" customWidth="1"/>
    <col min="1544" max="1545" width="11.85546875" style="379" customWidth="1"/>
    <col min="1546" max="1547" width="9.140625" style="379"/>
    <col min="1548" max="1548" width="7.85546875" style="379" customWidth="1"/>
    <col min="1549" max="1792" width="9.140625" style="379"/>
    <col min="1793" max="1793" width="5" style="379" customWidth="1"/>
    <col min="1794" max="1794" width="3.28515625" style="379" customWidth="1"/>
    <col min="1795" max="1795" width="47.85546875" style="379" customWidth="1"/>
    <col min="1796" max="1796" width="5" style="379" customWidth="1"/>
    <col min="1797" max="1797" width="7.5703125" style="379" customWidth="1"/>
    <col min="1798" max="1798" width="11" style="379" customWidth="1"/>
    <col min="1799" max="1799" width="14.42578125" style="379" customWidth="1"/>
    <col min="1800" max="1801" width="11.85546875" style="379" customWidth="1"/>
    <col min="1802" max="1803" width="9.140625" style="379"/>
    <col min="1804" max="1804" width="7.85546875" style="379" customWidth="1"/>
    <col min="1805" max="2048" width="9.140625" style="379"/>
    <col min="2049" max="2049" width="5" style="379" customWidth="1"/>
    <col min="2050" max="2050" width="3.28515625" style="379" customWidth="1"/>
    <col min="2051" max="2051" width="47.85546875" style="379" customWidth="1"/>
    <col min="2052" max="2052" width="5" style="379" customWidth="1"/>
    <col min="2053" max="2053" width="7.5703125" style="379" customWidth="1"/>
    <col min="2054" max="2054" width="11" style="379" customWidth="1"/>
    <col min="2055" max="2055" width="14.42578125" style="379" customWidth="1"/>
    <col min="2056" max="2057" width="11.85546875" style="379" customWidth="1"/>
    <col min="2058" max="2059" width="9.140625" style="379"/>
    <col min="2060" max="2060" width="7.85546875" style="379" customWidth="1"/>
    <col min="2061" max="2304" width="9.140625" style="379"/>
    <col min="2305" max="2305" width="5" style="379" customWidth="1"/>
    <col min="2306" max="2306" width="3.28515625" style="379" customWidth="1"/>
    <col min="2307" max="2307" width="47.85546875" style="379" customWidth="1"/>
    <col min="2308" max="2308" width="5" style="379" customWidth="1"/>
    <col min="2309" max="2309" width="7.5703125" style="379" customWidth="1"/>
    <col min="2310" max="2310" width="11" style="379" customWidth="1"/>
    <col min="2311" max="2311" width="14.42578125" style="379" customWidth="1"/>
    <col min="2312" max="2313" width="11.85546875" style="379" customWidth="1"/>
    <col min="2314" max="2315" width="9.140625" style="379"/>
    <col min="2316" max="2316" width="7.85546875" style="379" customWidth="1"/>
    <col min="2317" max="2560" width="9.140625" style="379"/>
    <col min="2561" max="2561" width="5" style="379" customWidth="1"/>
    <col min="2562" max="2562" width="3.28515625" style="379" customWidth="1"/>
    <col min="2563" max="2563" width="47.85546875" style="379" customWidth="1"/>
    <col min="2564" max="2564" width="5" style="379" customWidth="1"/>
    <col min="2565" max="2565" width="7.5703125" style="379" customWidth="1"/>
    <col min="2566" max="2566" width="11" style="379" customWidth="1"/>
    <col min="2567" max="2567" width="14.42578125" style="379" customWidth="1"/>
    <col min="2568" max="2569" width="11.85546875" style="379" customWidth="1"/>
    <col min="2570" max="2571" width="9.140625" style="379"/>
    <col min="2572" max="2572" width="7.85546875" style="379" customWidth="1"/>
    <col min="2573" max="2816" width="9.140625" style="379"/>
    <col min="2817" max="2817" width="5" style="379" customWidth="1"/>
    <col min="2818" max="2818" width="3.28515625" style="379" customWidth="1"/>
    <col min="2819" max="2819" width="47.85546875" style="379" customWidth="1"/>
    <col min="2820" max="2820" width="5" style="379" customWidth="1"/>
    <col min="2821" max="2821" width="7.5703125" style="379" customWidth="1"/>
    <col min="2822" max="2822" width="11" style="379" customWidth="1"/>
    <col min="2823" max="2823" width="14.42578125" style="379" customWidth="1"/>
    <col min="2824" max="2825" width="11.85546875" style="379" customWidth="1"/>
    <col min="2826" max="2827" width="9.140625" style="379"/>
    <col min="2828" max="2828" width="7.85546875" style="379" customWidth="1"/>
    <col min="2829" max="3072" width="9.140625" style="379"/>
    <col min="3073" max="3073" width="5" style="379" customWidth="1"/>
    <col min="3074" max="3074" width="3.28515625" style="379" customWidth="1"/>
    <col min="3075" max="3075" width="47.85546875" style="379" customWidth="1"/>
    <col min="3076" max="3076" width="5" style="379" customWidth="1"/>
    <col min="3077" max="3077" width="7.5703125" style="379" customWidth="1"/>
    <col min="3078" max="3078" width="11" style="379" customWidth="1"/>
    <col min="3079" max="3079" width="14.42578125" style="379" customWidth="1"/>
    <col min="3080" max="3081" width="11.85546875" style="379" customWidth="1"/>
    <col min="3082" max="3083" width="9.140625" style="379"/>
    <col min="3084" max="3084" width="7.85546875" style="379" customWidth="1"/>
    <col min="3085" max="3328" width="9.140625" style="379"/>
    <col min="3329" max="3329" width="5" style="379" customWidth="1"/>
    <col min="3330" max="3330" width="3.28515625" style="379" customWidth="1"/>
    <col min="3331" max="3331" width="47.85546875" style="379" customWidth="1"/>
    <col min="3332" max="3332" width="5" style="379" customWidth="1"/>
    <col min="3333" max="3333" width="7.5703125" style="379" customWidth="1"/>
    <col min="3334" max="3334" width="11" style="379" customWidth="1"/>
    <col min="3335" max="3335" width="14.42578125" style="379" customWidth="1"/>
    <col min="3336" max="3337" width="11.85546875" style="379" customWidth="1"/>
    <col min="3338" max="3339" width="9.140625" style="379"/>
    <col min="3340" max="3340" width="7.85546875" style="379" customWidth="1"/>
    <col min="3341" max="3584" width="9.140625" style="379"/>
    <col min="3585" max="3585" width="5" style="379" customWidth="1"/>
    <col min="3586" max="3586" width="3.28515625" style="379" customWidth="1"/>
    <col min="3587" max="3587" width="47.85546875" style="379" customWidth="1"/>
    <col min="3588" max="3588" width="5" style="379" customWidth="1"/>
    <col min="3589" max="3589" width="7.5703125" style="379" customWidth="1"/>
    <col min="3590" max="3590" width="11" style="379" customWidth="1"/>
    <col min="3591" max="3591" width="14.42578125" style="379" customWidth="1"/>
    <col min="3592" max="3593" width="11.85546875" style="379" customWidth="1"/>
    <col min="3594" max="3595" width="9.140625" style="379"/>
    <col min="3596" max="3596" width="7.85546875" style="379" customWidth="1"/>
    <col min="3597" max="3840" width="9.140625" style="379"/>
    <col min="3841" max="3841" width="5" style="379" customWidth="1"/>
    <col min="3842" max="3842" width="3.28515625" style="379" customWidth="1"/>
    <col min="3843" max="3843" width="47.85546875" style="379" customWidth="1"/>
    <col min="3844" max="3844" width="5" style="379" customWidth="1"/>
    <col min="3845" max="3845" width="7.5703125" style="379" customWidth="1"/>
    <col min="3846" max="3846" width="11" style="379" customWidth="1"/>
    <col min="3847" max="3847" width="14.42578125" style="379" customWidth="1"/>
    <col min="3848" max="3849" width="11.85546875" style="379" customWidth="1"/>
    <col min="3850" max="3851" width="9.140625" style="379"/>
    <col min="3852" max="3852" width="7.85546875" style="379" customWidth="1"/>
    <col min="3853" max="4096" width="9.140625" style="379"/>
    <col min="4097" max="4097" width="5" style="379" customWidth="1"/>
    <col min="4098" max="4098" width="3.28515625" style="379" customWidth="1"/>
    <col min="4099" max="4099" width="47.85546875" style="379" customWidth="1"/>
    <col min="4100" max="4100" width="5" style="379" customWidth="1"/>
    <col min="4101" max="4101" width="7.5703125" style="379" customWidth="1"/>
    <col min="4102" max="4102" width="11" style="379" customWidth="1"/>
    <col min="4103" max="4103" width="14.42578125" style="379" customWidth="1"/>
    <col min="4104" max="4105" width="11.85546875" style="379" customWidth="1"/>
    <col min="4106" max="4107" width="9.140625" style="379"/>
    <col min="4108" max="4108" width="7.85546875" style="379" customWidth="1"/>
    <col min="4109" max="4352" width="9.140625" style="379"/>
    <col min="4353" max="4353" width="5" style="379" customWidth="1"/>
    <col min="4354" max="4354" width="3.28515625" style="379" customWidth="1"/>
    <col min="4355" max="4355" width="47.85546875" style="379" customWidth="1"/>
    <col min="4356" max="4356" width="5" style="379" customWidth="1"/>
    <col min="4357" max="4357" width="7.5703125" style="379" customWidth="1"/>
    <col min="4358" max="4358" width="11" style="379" customWidth="1"/>
    <col min="4359" max="4359" width="14.42578125" style="379" customWidth="1"/>
    <col min="4360" max="4361" width="11.85546875" style="379" customWidth="1"/>
    <col min="4362" max="4363" width="9.140625" style="379"/>
    <col min="4364" max="4364" width="7.85546875" style="379" customWidth="1"/>
    <col min="4365" max="4608" width="9.140625" style="379"/>
    <col min="4609" max="4609" width="5" style="379" customWidth="1"/>
    <col min="4610" max="4610" width="3.28515625" style="379" customWidth="1"/>
    <col min="4611" max="4611" width="47.85546875" style="379" customWidth="1"/>
    <col min="4612" max="4612" width="5" style="379" customWidth="1"/>
    <col min="4613" max="4613" width="7.5703125" style="379" customWidth="1"/>
    <col min="4614" max="4614" width="11" style="379" customWidth="1"/>
    <col min="4615" max="4615" width="14.42578125" style="379" customWidth="1"/>
    <col min="4616" max="4617" width="11.85546875" style="379" customWidth="1"/>
    <col min="4618" max="4619" width="9.140625" style="379"/>
    <col min="4620" max="4620" width="7.85546875" style="379" customWidth="1"/>
    <col min="4621" max="4864" width="9.140625" style="379"/>
    <col min="4865" max="4865" width="5" style="379" customWidth="1"/>
    <col min="4866" max="4866" width="3.28515625" style="379" customWidth="1"/>
    <col min="4867" max="4867" width="47.85546875" style="379" customWidth="1"/>
    <col min="4868" max="4868" width="5" style="379" customWidth="1"/>
    <col min="4869" max="4869" width="7.5703125" style="379" customWidth="1"/>
    <col min="4870" max="4870" width="11" style="379" customWidth="1"/>
    <col min="4871" max="4871" width="14.42578125" style="379" customWidth="1"/>
    <col min="4872" max="4873" width="11.85546875" style="379" customWidth="1"/>
    <col min="4874" max="4875" width="9.140625" style="379"/>
    <col min="4876" max="4876" width="7.85546875" style="379" customWidth="1"/>
    <col min="4877" max="5120" width="9.140625" style="379"/>
    <col min="5121" max="5121" width="5" style="379" customWidth="1"/>
    <col min="5122" max="5122" width="3.28515625" style="379" customWidth="1"/>
    <col min="5123" max="5123" width="47.85546875" style="379" customWidth="1"/>
    <col min="5124" max="5124" width="5" style="379" customWidth="1"/>
    <col min="5125" max="5125" width="7.5703125" style="379" customWidth="1"/>
    <col min="5126" max="5126" width="11" style="379" customWidth="1"/>
    <col min="5127" max="5127" width="14.42578125" style="379" customWidth="1"/>
    <col min="5128" max="5129" width="11.85546875" style="379" customWidth="1"/>
    <col min="5130" max="5131" width="9.140625" style="379"/>
    <col min="5132" max="5132" width="7.85546875" style="379" customWidth="1"/>
    <col min="5133" max="5376" width="9.140625" style="379"/>
    <col min="5377" max="5377" width="5" style="379" customWidth="1"/>
    <col min="5378" max="5378" width="3.28515625" style="379" customWidth="1"/>
    <col min="5379" max="5379" width="47.85546875" style="379" customWidth="1"/>
    <col min="5380" max="5380" width="5" style="379" customWidth="1"/>
    <col min="5381" max="5381" width="7.5703125" style="379" customWidth="1"/>
    <col min="5382" max="5382" width="11" style="379" customWidth="1"/>
    <col min="5383" max="5383" width="14.42578125" style="379" customWidth="1"/>
    <col min="5384" max="5385" width="11.85546875" style="379" customWidth="1"/>
    <col min="5386" max="5387" width="9.140625" style="379"/>
    <col min="5388" max="5388" width="7.85546875" style="379" customWidth="1"/>
    <col min="5389" max="5632" width="9.140625" style="379"/>
    <col min="5633" max="5633" width="5" style="379" customWidth="1"/>
    <col min="5634" max="5634" width="3.28515625" style="379" customWidth="1"/>
    <col min="5635" max="5635" width="47.85546875" style="379" customWidth="1"/>
    <col min="5636" max="5636" width="5" style="379" customWidth="1"/>
    <col min="5637" max="5637" width="7.5703125" style="379" customWidth="1"/>
    <col min="5638" max="5638" width="11" style="379" customWidth="1"/>
    <col min="5639" max="5639" width="14.42578125" style="379" customWidth="1"/>
    <col min="5640" max="5641" width="11.85546875" style="379" customWidth="1"/>
    <col min="5642" max="5643" width="9.140625" style="379"/>
    <col min="5644" max="5644" width="7.85546875" style="379" customWidth="1"/>
    <col min="5645" max="5888" width="9.140625" style="379"/>
    <col min="5889" max="5889" width="5" style="379" customWidth="1"/>
    <col min="5890" max="5890" width="3.28515625" style="379" customWidth="1"/>
    <col min="5891" max="5891" width="47.85546875" style="379" customWidth="1"/>
    <col min="5892" max="5892" width="5" style="379" customWidth="1"/>
    <col min="5893" max="5893" width="7.5703125" style="379" customWidth="1"/>
    <col min="5894" max="5894" width="11" style="379" customWidth="1"/>
    <col min="5895" max="5895" width="14.42578125" style="379" customWidth="1"/>
    <col min="5896" max="5897" width="11.85546875" style="379" customWidth="1"/>
    <col min="5898" max="5899" width="9.140625" style="379"/>
    <col min="5900" max="5900" width="7.85546875" style="379" customWidth="1"/>
    <col min="5901" max="6144" width="9.140625" style="379"/>
    <col min="6145" max="6145" width="5" style="379" customWidth="1"/>
    <col min="6146" max="6146" width="3.28515625" style="379" customWidth="1"/>
    <col min="6147" max="6147" width="47.85546875" style="379" customWidth="1"/>
    <col min="6148" max="6148" width="5" style="379" customWidth="1"/>
    <col min="6149" max="6149" width="7.5703125" style="379" customWidth="1"/>
    <col min="6150" max="6150" width="11" style="379" customWidth="1"/>
    <col min="6151" max="6151" width="14.42578125" style="379" customWidth="1"/>
    <col min="6152" max="6153" width="11.85546875" style="379" customWidth="1"/>
    <col min="6154" max="6155" width="9.140625" style="379"/>
    <col min="6156" max="6156" width="7.85546875" style="379" customWidth="1"/>
    <col min="6157" max="6400" width="9.140625" style="379"/>
    <col min="6401" max="6401" width="5" style="379" customWidth="1"/>
    <col min="6402" max="6402" width="3.28515625" style="379" customWidth="1"/>
    <col min="6403" max="6403" width="47.85546875" style="379" customWidth="1"/>
    <col min="6404" max="6404" width="5" style="379" customWidth="1"/>
    <col min="6405" max="6405" width="7.5703125" style="379" customWidth="1"/>
    <col min="6406" max="6406" width="11" style="379" customWidth="1"/>
    <col min="6407" max="6407" width="14.42578125" style="379" customWidth="1"/>
    <col min="6408" max="6409" width="11.85546875" style="379" customWidth="1"/>
    <col min="6410" max="6411" width="9.140625" style="379"/>
    <col min="6412" max="6412" width="7.85546875" style="379" customWidth="1"/>
    <col min="6413" max="6656" width="9.140625" style="379"/>
    <col min="6657" max="6657" width="5" style="379" customWidth="1"/>
    <col min="6658" max="6658" width="3.28515625" style="379" customWidth="1"/>
    <col min="6659" max="6659" width="47.85546875" style="379" customWidth="1"/>
    <col min="6660" max="6660" width="5" style="379" customWidth="1"/>
    <col min="6661" max="6661" width="7.5703125" style="379" customWidth="1"/>
    <col min="6662" max="6662" width="11" style="379" customWidth="1"/>
    <col min="6663" max="6663" width="14.42578125" style="379" customWidth="1"/>
    <col min="6664" max="6665" width="11.85546875" style="379" customWidth="1"/>
    <col min="6666" max="6667" width="9.140625" style="379"/>
    <col min="6668" max="6668" width="7.85546875" style="379" customWidth="1"/>
    <col min="6669" max="6912" width="9.140625" style="379"/>
    <col min="6913" max="6913" width="5" style="379" customWidth="1"/>
    <col min="6914" max="6914" width="3.28515625" style="379" customWidth="1"/>
    <col min="6915" max="6915" width="47.85546875" style="379" customWidth="1"/>
    <col min="6916" max="6916" width="5" style="379" customWidth="1"/>
    <col min="6917" max="6917" width="7.5703125" style="379" customWidth="1"/>
    <col min="6918" max="6918" width="11" style="379" customWidth="1"/>
    <col min="6919" max="6919" width="14.42578125" style="379" customWidth="1"/>
    <col min="6920" max="6921" width="11.85546875" style="379" customWidth="1"/>
    <col min="6922" max="6923" width="9.140625" style="379"/>
    <col min="6924" max="6924" width="7.85546875" style="379" customWidth="1"/>
    <col min="6925" max="7168" width="9.140625" style="379"/>
    <col min="7169" max="7169" width="5" style="379" customWidth="1"/>
    <col min="7170" max="7170" width="3.28515625" style="379" customWidth="1"/>
    <col min="7171" max="7171" width="47.85546875" style="379" customWidth="1"/>
    <col min="7172" max="7172" width="5" style="379" customWidth="1"/>
    <col min="7173" max="7173" width="7.5703125" style="379" customWidth="1"/>
    <col min="7174" max="7174" width="11" style="379" customWidth="1"/>
    <col min="7175" max="7175" width="14.42578125" style="379" customWidth="1"/>
    <col min="7176" max="7177" width="11.85546875" style="379" customWidth="1"/>
    <col min="7178" max="7179" width="9.140625" style="379"/>
    <col min="7180" max="7180" width="7.85546875" style="379" customWidth="1"/>
    <col min="7181" max="7424" width="9.140625" style="379"/>
    <col min="7425" max="7425" width="5" style="379" customWidth="1"/>
    <col min="7426" max="7426" width="3.28515625" style="379" customWidth="1"/>
    <col min="7427" max="7427" width="47.85546875" style="379" customWidth="1"/>
    <col min="7428" max="7428" width="5" style="379" customWidth="1"/>
    <col min="7429" max="7429" width="7.5703125" style="379" customWidth="1"/>
    <col min="7430" max="7430" width="11" style="379" customWidth="1"/>
    <col min="7431" max="7431" width="14.42578125" style="379" customWidth="1"/>
    <col min="7432" max="7433" width="11.85546875" style="379" customWidth="1"/>
    <col min="7434" max="7435" width="9.140625" style="379"/>
    <col min="7436" max="7436" width="7.85546875" style="379" customWidth="1"/>
    <col min="7437" max="7680" width="9.140625" style="379"/>
    <col min="7681" max="7681" width="5" style="379" customWidth="1"/>
    <col min="7682" max="7682" width="3.28515625" style="379" customWidth="1"/>
    <col min="7683" max="7683" width="47.85546875" style="379" customWidth="1"/>
    <col min="7684" max="7684" width="5" style="379" customWidth="1"/>
    <col min="7685" max="7685" width="7.5703125" style="379" customWidth="1"/>
    <col min="7686" max="7686" width="11" style="379" customWidth="1"/>
    <col min="7687" max="7687" width="14.42578125" style="379" customWidth="1"/>
    <col min="7688" max="7689" width="11.85546875" style="379" customWidth="1"/>
    <col min="7690" max="7691" width="9.140625" style="379"/>
    <col min="7692" max="7692" width="7.85546875" style="379" customWidth="1"/>
    <col min="7693" max="7936" width="9.140625" style="379"/>
    <col min="7937" max="7937" width="5" style="379" customWidth="1"/>
    <col min="7938" max="7938" width="3.28515625" style="379" customWidth="1"/>
    <col min="7939" max="7939" width="47.85546875" style="379" customWidth="1"/>
    <col min="7940" max="7940" width="5" style="379" customWidth="1"/>
    <col min="7941" max="7941" width="7.5703125" style="379" customWidth="1"/>
    <col min="7942" max="7942" width="11" style="379" customWidth="1"/>
    <col min="7943" max="7943" width="14.42578125" style="379" customWidth="1"/>
    <col min="7944" max="7945" width="11.85546875" style="379" customWidth="1"/>
    <col min="7946" max="7947" width="9.140625" style="379"/>
    <col min="7948" max="7948" width="7.85546875" style="379" customWidth="1"/>
    <col min="7949" max="8192" width="9.140625" style="379"/>
    <col min="8193" max="8193" width="5" style="379" customWidth="1"/>
    <col min="8194" max="8194" width="3.28515625" style="379" customWidth="1"/>
    <col min="8195" max="8195" width="47.85546875" style="379" customWidth="1"/>
    <col min="8196" max="8196" width="5" style="379" customWidth="1"/>
    <col min="8197" max="8197" width="7.5703125" style="379" customWidth="1"/>
    <col min="8198" max="8198" width="11" style="379" customWidth="1"/>
    <col min="8199" max="8199" width="14.42578125" style="379" customWidth="1"/>
    <col min="8200" max="8201" width="11.85546875" style="379" customWidth="1"/>
    <col min="8202" max="8203" width="9.140625" style="379"/>
    <col min="8204" max="8204" width="7.85546875" style="379" customWidth="1"/>
    <col min="8205" max="8448" width="9.140625" style="379"/>
    <col min="8449" max="8449" width="5" style="379" customWidth="1"/>
    <col min="8450" max="8450" width="3.28515625" style="379" customWidth="1"/>
    <col min="8451" max="8451" width="47.85546875" style="379" customWidth="1"/>
    <col min="8452" max="8452" width="5" style="379" customWidth="1"/>
    <col min="8453" max="8453" width="7.5703125" style="379" customWidth="1"/>
    <col min="8454" max="8454" width="11" style="379" customWidth="1"/>
    <col min="8455" max="8455" width="14.42578125" style="379" customWidth="1"/>
    <col min="8456" max="8457" width="11.85546875" style="379" customWidth="1"/>
    <col min="8458" max="8459" width="9.140625" style="379"/>
    <col min="8460" max="8460" width="7.85546875" style="379" customWidth="1"/>
    <col min="8461" max="8704" width="9.140625" style="379"/>
    <col min="8705" max="8705" width="5" style="379" customWidth="1"/>
    <col min="8706" max="8706" width="3.28515625" style="379" customWidth="1"/>
    <col min="8707" max="8707" width="47.85546875" style="379" customWidth="1"/>
    <col min="8708" max="8708" width="5" style="379" customWidth="1"/>
    <col min="8709" max="8709" width="7.5703125" style="379" customWidth="1"/>
    <col min="8710" max="8710" width="11" style="379" customWidth="1"/>
    <col min="8711" max="8711" width="14.42578125" style="379" customWidth="1"/>
    <col min="8712" max="8713" width="11.85546875" style="379" customWidth="1"/>
    <col min="8714" max="8715" width="9.140625" style="379"/>
    <col min="8716" max="8716" width="7.85546875" style="379" customWidth="1"/>
    <col min="8717" max="8960" width="9.140625" style="379"/>
    <col min="8961" max="8961" width="5" style="379" customWidth="1"/>
    <col min="8962" max="8962" width="3.28515625" style="379" customWidth="1"/>
    <col min="8963" max="8963" width="47.85546875" style="379" customWidth="1"/>
    <col min="8964" max="8964" width="5" style="379" customWidth="1"/>
    <col min="8965" max="8965" width="7.5703125" style="379" customWidth="1"/>
    <col min="8966" max="8966" width="11" style="379" customWidth="1"/>
    <col min="8967" max="8967" width="14.42578125" style="379" customWidth="1"/>
    <col min="8968" max="8969" width="11.85546875" style="379" customWidth="1"/>
    <col min="8970" max="8971" width="9.140625" style="379"/>
    <col min="8972" max="8972" width="7.85546875" style="379" customWidth="1"/>
    <col min="8973" max="9216" width="9.140625" style="379"/>
    <col min="9217" max="9217" width="5" style="379" customWidth="1"/>
    <col min="9218" max="9218" width="3.28515625" style="379" customWidth="1"/>
    <col min="9219" max="9219" width="47.85546875" style="379" customWidth="1"/>
    <col min="9220" max="9220" width="5" style="379" customWidth="1"/>
    <col min="9221" max="9221" width="7.5703125" style="379" customWidth="1"/>
    <col min="9222" max="9222" width="11" style="379" customWidth="1"/>
    <col min="9223" max="9223" width="14.42578125" style="379" customWidth="1"/>
    <col min="9224" max="9225" width="11.85546875" style="379" customWidth="1"/>
    <col min="9226" max="9227" width="9.140625" style="379"/>
    <col min="9228" max="9228" width="7.85546875" style="379" customWidth="1"/>
    <col min="9229" max="9472" width="9.140625" style="379"/>
    <col min="9473" max="9473" width="5" style="379" customWidth="1"/>
    <col min="9474" max="9474" width="3.28515625" style="379" customWidth="1"/>
    <col min="9475" max="9475" width="47.85546875" style="379" customWidth="1"/>
    <col min="9476" max="9476" width="5" style="379" customWidth="1"/>
    <col min="9477" max="9477" width="7.5703125" style="379" customWidth="1"/>
    <col min="9478" max="9478" width="11" style="379" customWidth="1"/>
    <col min="9479" max="9479" width="14.42578125" style="379" customWidth="1"/>
    <col min="9480" max="9481" width="11.85546875" style="379" customWidth="1"/>
    <col min="9482" max="9483" width="9.140625" style="379"/>
    <col min="9484" max="9484" width="7.85546875" style="379" customWidth="1"/>
    <col min="9485" max="9728" width="9.140625" style="379"/>
    <col min="9729" max="9729" width="5" style="379" customWidth="1"/>
    <col min="9730" max="9730" width="3.28515625" style="379" customWidth="1"/>
    <col min="9731" max="9731" width="47.85546875" style="379" customWidth="1"/>
    <col min="9732" max="9732" width="5" style="379" customWidth="1"/>
    <col min="9733" max="9733" width="7.5703125" style="379" customWidth="1"/>
    <col min="9734" max="9734" width="11" style="379" customWidth="1"/>
    <col min="9735" max="9735" width="14.42578125" style="379" customWidth="1"/>
    <col min="9736" max="9737" width="11.85546875" style="379" customWidth="1"/>
    <col min="9738" max="9739" width="9.140625" style="379"/>
    <col min="9740" max="9740" width="7.85546875" style="379" customWidth="1"/>
    <col min="9741" max="9984" width="9.140625" style="379"/>
    <col min="9985" max="9985" width="5" style="379" customWidth="1"/>
    <col min="9986" max="9986" width="3.28515625" style="379" customWidth="1"/>
    <col min="9987" max="9987" width="47.85546875" style="379" customWidth="1"/>
    <col min="9988" max="9988" width="5" style="379" customWidth="1"/>
    <col min="9989" max="9989" width="7.5703125" style="379" customWidth="1"/>
    <col min="9990" max="9990" width="11" style="379" customWidth="1"/>
    <col min="9991" max="9991" width="14.42578125" style="379" customWidth="1"/>
    <col min="9992" max="9993" width="11.85546875" style="379" customWidth="1"/>
    <col min="9994" max="9995" width="9.140625" style="379"/>
    <col min="9996" max="9996" width="7.85546875" style="379" customWidth="1"/>
    <col min="9997" max="10240" width="9.140625" style="379"/>
    <col min="10241" max="10241" width="5" style="379" customWidth="1"/>
    <col min="10242" max="10242" width="3.28515625" style="379" customWidth="1"/>
    <col min="10243" max="10243" width="47.85546875" style="379" customWidth="1"/>
    <col min="10244" max="10244" width="5" style="379" customWidth="1"/>
    <col min="10245" max="10245" width="7.5703125" style="379" customWidth="1"/>
    <col min="10246" max="10246" width="11" style="379" customWidth="1"/>
    <col min="10247" max="10247" width="14.42578125" style="379" customWidth="1"/>
    <col min="10248" max="10249" width="11.85546875" style="379" customWidth="1"/>
    <col min="10250" max="10251" width="9.140625" style="379"/>
    <col min="10252" max="10252" width="7.85546875" style="379" customWidth="1"/>
    <col min="10253" max="10496" width="9.140625" style="379"/>
    <col min="10497" max="10497" width="5" style="379" customWidth="1"/>
    <col min="10498" max="10498" width="3.28515625" style="379" customWidth="1"/>
    <col min="10499" max="10499" width="47.85546875" style="379" customWidth="1"/>
    <col min="10500" max="10500" width="5" style="379" customWidth="1"/>
    <col min="10501" max="10501" width="7.5703125" style="379" customWidth="1"/>
    <col min="10502" max="10502" width="11" style="379" customWidth="1"/>
    <col min="10503" max="10503" width="14.42578125" style="379" customWidth="1"/>
    <col min="10504" max="10505" width="11.85546875" style="379" customWidth="1"/>
    <col min="10506" max="10507" width="9.140625" style="379"/>
    <col min="10508" max="10508" width="7.85546875" style="379" customWidth="1"/>
    <col min="10509" max="10752" width="9.140625" style="379"/>
    <col min="10753" max="10753" width="5" style="379" customWidth="1"/>
    <col min="10754" max="10754" width="3.28515625" style="379" customWidth="1"/>
    <col min="10755" max="10755" width="47.85546875" style="379" customWidth="1"/>
    <col min="10756" max="10756" width="5" style="379" customWidth="1"/>
    <col min="10757" max="10757" width="7.5703125" style="379" customWidth="1"/>
    <col min="10758" max="10758" width="11" style="379" customWidth="1"/>
    <col min="10759" max="10759" width="14.42578125" style="379" customWidth="1"/>
    <col min="10760" max="10761" width="11.85546875" style="379" customWidth="1"/>
    <col min="10762" max="10763" width="9.140625" style="379"/>
    <col min="10764" max="10764" width="7.85546875" style="379" customWidth="1"/>
    <col min="10765" max="11008" width="9.140625" style="379"/>
    <col min="11009" max="11009" width="5" style="379" customWidth="1"/>
    <col min="11010" max="11010" width="3.28515625" style="379" customWidth="1"/>
    <col min="11011" max="11011" width="47.85546875" style="379" customWidth="1"/>
    <col min="11012" max="11012" width="5" style="379" customWidth="1"/>
    <col min="11013" max="11013" width="7.5703125" style="379" customWidth="1"/>
    <col min="11014" max="11014" width="11" style="379" customWidth="1"/>
    <col min="11015" max="11015" width="14.42578125" style="379" customWidth="1"/>
    <col min="11016" max="11017" width="11.85546875" style="379" customWidth="1"/>
    <col min="11018" max="11019" width="9.140625" style="379"/>
    <col min="11020" max="11020" width="7.85546875" style="379" customWidth="1"/>
    <col min="11021" max="11264" width="9.140625" style="379"/>
    <col min="11265" max="11265" width="5" style="379" customWidth="1"/>
    <col min="11266" max="11266" width="3.28515625" style="379" customWidth="1"/>
    <col min="11267" max="11267" width="47.85546875" style="379" customWidth="1"/>
    <col min="11268" max="11268" width="5" style="379" customWidth="1"/>
    <col min="11269" max="11269" width="7.5703125" style="379" customWidth="1"/>
    <col min="11270" max="11270" width="11" style="379" customWidth="1"/>
    <col min="11271" max="11271" width="14.42578125" style="379" customWidth="1"/>
    <col min="11272" max="11273" width="11.85546875" style="379" customWidth="1"/>
    <col min="11274" max="11275" width="9.140625" style="379"/>
    <col min="11276" max="11276" width="7.85546875" style="379" customWidth="1"/>
    <col min="11277" max="11520" width="9.140625" style="379"/>
    <col min="11521" max="11521" width="5" style="379" customWidth="1"/>
    <col min="11522" max="11522" width="3.28515625" style="379" customWidth="1"/>
    <col min="11523" max="11523" width="47.85546875" style="379" customWidth="1"/>
    <col min="11524" max="11524" width="5" style="379" customWidth="1"/>
    <col min="11525" max="11525" width="7.5703125" style="379" customWidth="1"/>
    <col min="11526" max="11526" width="11" style="379" customWidth="1"/>
    <col min="11527" max="11527" width="14.42578125" style="379" customWidth="1"/>
    <col min="11528" max="11529" width="11.85546875" style="379" customWidth="1"/>
    <col min="11530" max="11531" width="9.140625" style="379"/>
    <col min="11532" max="11532" width="7.85546875" style="379" customWidth="1"/>
    <col min="11533" max="11776" width="9.140625" style="379"/>
    <col min="11777" max="11777" width="5" style="379" customWidth="1"/>
    <col min="11778" max="11778" width="3.28515625" style="379" customWidth="1"/>
    <col min="11779" max="11779" width="47.85546875" style="379" customWidth="1"/>
    <col min="11780" max="11780" width="5" style="379" customWidth="1"/>
    <col min="11781" max="11781" width="7.5703125" style="379" customWidth="1"/>
    <col min="11782" max="11782" width="11" style="379" customWidth="1"/>
    <col min="11783" max="11783" width="14.42578125" style="379" customWidth="1"/>
    <col min="11784" max="11785" width="11.85546875" style="379" customWidth="1"/>
    <col min="11786" max="11787" width="9.140625" style="379"/>
    <col min="11788" max="11788" width="7.85546875" style="379" customWidth="1"/>
    <col min="11789" max="12032" width="9.140625" style="379"/>
    <col min="12033" max="12033" width="5" style="379" customWidth="1"/>
    <col min="12034" max="12034" width="3.28515625" style="379" customWidth="1"/>
    <col min="12035" max="12035" width="47.85546875" style="379" customWidth="1"/>
    <col min="12036" max="12036" width="5" style="379" customWidth="1"/>
    <col min="12037" max="12037" width="7.5703125" style="379" customWidth="1"/>
    <col min="12038" max="12038" width="11" style="379" customWidth="1"/>
    <col min="12039" max="12039" width="14.42578125" style="379" customWidth="1"/>
    <col min="12040" max="12041" width="11.85546875" style="379" customWidth="1"/>
    <col min="12042" max="12043" width="9.140625" style="379"/>
    <col min="12044" max="12044" width="7.85546875" style="379" customWidth="1"/>
    <col min="12045" max="12288" width="9.140625" style="379"/>
    <col min="12289" max="12289" width="5" style="379" customWidth="1"/>
    <col min="12290" max="12290" width="3.28515625" style="379" customWidth="1"/>
    <col min="12291" max="12291" width="47.85546875" style="379" customWidth="1"/>
    <col min="12292" max="12292" width="5" style="379" customWidth="1"/>
    <col min="12293" max="12293" width="7.5703125" style="379" customWidth="1"/>
    <col min="12294" max="12294" width="11" style="379" customWidth="1"/>
    <col min="12295" max="12295" width="14.42578125" style="379" customWidth="1"/>
    <col min="12296" max="12297" width="11.85546875" style="379" customWidth="1"/>
    <col min="12298" max="12299" width="9.140625" style="379"/>
    <col min="12300" max="12300" width="7.85546875" style="379" customWidth="1"/>
    <col min="12301" max="12544" width="9.140625" style="379"/>
    <col min="12545" max="12545" width="5" style="379" customWidth="1"/>
    <col min="12546" max="12546" width="3.28515625" style="379" customWidth="1"/>
    <col min="12547" max="12547" width="47.85546875" style="379" customWidth="1"/>
    <col min="12548" max="12548" width="5" style="379" customWidth="1"/>
    <col min="12549" max="12549" width="7.5703125" style="379" customWidth="1"/>
    <col min="12550" max="12550" width="11" style="379" customWidth="1"/>
    <col min="12551" max="12551" width="14.42578125" style="379" customWidth="1"/>
    <col min="12552" max="12553" width="11.85546875" style="379" customWidth="1"/>
    <col min="12554" max="12555" width="9.140625" style="379"/>
    <col min="12556" max="12556" width="7.85546875" style="379" customWidth="1"/>
    <col min="12557" max="12800" width="9.140625" style="379"/>
    <col min="12801" max="12801" width="5" style="379" customWidth="1"/>
    <col min="12802" max="12802" width="3.28515625" style="379" customWidth="1"/>
    <col min="12803" max="12803" width="47.85546875" style="379" customWidth="1"/>
    <col min="12804" max="12804" width="5" style="379" customWidth="1"/>
    <col min="12805" max="12805" width="7.5703125" style="379" customWidth="1"/>
    <col min="12806" max="12806" width="11" style="379" customWidth="1"/>
    <col min="12807" max="12807" width="14.42578125" style="379" customWidth="1"/>
    <col min="12808" max="12809" width="11.85546875" style="379" customWidth="1"/>
    <col min="12810" max="12811" width="9.140625" style="379"/>
    <col min="12812" max="12812" width="7.85546875" style="379" customWidth="1"/>
    <col min="12813" max="13056" width="9.140625" style="379"/>
    <col min="13057" max="13057" width="5" style="379" customWidth="1"/>
    <col min="13058" max="13058" width="3.28515625" style="379" customWidth="1"/>
    <col min="13059" max="13059" width="47.85546875" style="379" customWidth="1"/>
    <col min="13060" max="13060" width="5" style="379" customWidth="1"/>
    <col min="13061" max="13061" width="7.5703125" style="379" customWidth="1"/>
    <col min="13062" max="13062" width="11" style="379" customWidth="1"/>
    <col min="13063" max="13063" width="14.42578125" style="379" customWidth="1"/>
    <col min="13064" max="13065" width="11.85546875" style="379" customWidth="1"/>
    <col min="13066" max="13067" width="9.140625" style="379"/>
    <col min="13068" max="13068" width="7.85546875" style="379" customWidth="1"/>
    <col min="13069" max="13312" width="9.140625" style="379"/>
    <col min="13313" max="13313" width="5" style="379" customWidth="1"/>
    <col min="13314" max="13314" width="3.28515625" style="379" customWidth="1"/>
    <col min="13315" max="13315" width="47.85546875" style="379" customWidth="1"/>
    <col min="13316" max="13316" width="5" style="379" customWidth="1"/>
    <col min="13317" max="13317" width="7.5703125" style="379" customWidth="1"/>
    <col min="13318" max="13318" width="11" style="379" customWidth="1"/>
    <col min="13319" max="13319" width="14.42578125" style="379" customWidth="1"/>
    <col min="13320" max="13321" width="11.85546875" style="379" customWidth="1"/>
    <col min="13322" max="13323" width="9.140625" style="379"/>
    <col min="13324" max="13324" width="7.85546875" style="379" customWidth="1"/>
    <col min="13325" max="13568" width="9.140625" style="379"/>
    <col min="13569" max="13569" width="5" style="379" customWidth="1"/>
    <col min="13570" max="13570" width="3.28515625" style="379" customWidth="1"/>
    <col min="13571" max="13571" width="47.85546875" style="379" customWidth="1"/>
    <col min="13572" max="13572" width="5" style="379" customWidth="1"/>
    <col min="13573" max="13573" width="7.5703125" style="379" customWidth="1"/>
    <col min="13574" max="13574" width="11" style="379" customWidth="1"/>
    <col min="13575" max="13575" width="14.42578125" style="379" customWidth="1"/>
    <col min="13576" max="13577" width="11.85546875" style="379" customWidth="1"/>
    <col min="13578" max="13579" width="9.140625" style="379"/>
    <col min="13580" max="13580" width="7.85546875" style="379" customWidth="1"/>
    <col min="13581" max="13824" width="9.140625" style="379"/>
    <col min="13825" max="13825" width="5" style="379" customWidth="1"/>
    <col min="13826" max="13826" width="3.28515625" style="379" customWidth="1"/>
    <col min="13827" max="13827" width="47.85546875" style="379" customWidth="1"/>
    <col min="13828" max="13828" width="5" style="379" customWidth="1"/>
    <col min="13829" max="13829" width="7.5703125" style="379" customWidth="1"/>
    <col min="13830" max="13830" width="11" style="379" customWidth="1"/>
    <col min="13831" max="13831" width="14.42578125" style="379" customWidth="1"/>
    <col min="13832" max="13833" width="11.85546875" style="379" customWidth="1"/>
    <col min="13834" max="13835" width="9.140625" style="379"/>
    <col min="13836" max="13836" width="7.85546875" style="379" customWidth="1"/>
    <col min="13837" max="14080" width="9.140625" style="379"/>
    <col min="14081" max="14081" width="5" style="379" customWidth="1"/>
    <col min="14082" max="14082" width="3.28515625" style="379" customWidth="1"/>
    <col min="14083" max="14083" width="47.85546875" style="379" customWidth="1"/>
    <col min="14084" max="14084" width="5" style="379" customWidth="1"/>
    <col min="14085" max="14085" width="7.5703125" style="379" customWidth="1"/>
    <col min="14086" max="14086" width="11" style="379" customWidth="1"/>
    <col min="14087" max="14087" width="14.42578125" style="379" customWidth="1"/>
    <col min="14088" max="14089" width="11.85546875" style="379" customWidth="1"/>
    <col min="14090" max="14091" width="9.140625" style="379"/>
    <col min="14092" max="14092" width="7.85546875" style="379" customWidth="1"/>
    <col min="14093" max="14336" width="9.140625" style="379"/>
    <col min="14337" max="14337" width="5" style="379" customWidth="1"/>
    <col min="14338" max="14338" width="3.28515625" style="379" customWidth="1"/>
    <col min="14339" max="14339" width="47.85546875" style="379" customWidth="1"/>
    <col min="14340" max="14340" width="5" style="379" customWidth="1"/>
    <col min="14341" max="14341" width="7.5703125" style="379" customWidth="1"/>
    <col min="14342" max="14342" width="11" style="379" customWidth="1"/>
    <col min="14343" max="14343" width="14.42578125" style="379" customWidth="1"/>
    <col min="14344" max="14345" width="11.85546875" style="379" customWidth="1"/>
    <col min="14346" max="14347" width="9.140625" style="379"/>
    <col min="14348" max="14348" width="7.85546875" style="379" customWidth="1"/>
    <col min="14349" max="14592" width="9.140625" style="379"/>
    <col min="14593" max="14593" width="5" style="379" customWidth="1"/>
    <col min="14594" max="14594" width="3.28515625" style="379" customWidth="1"/>
    <col min="14595" max="14595" width="47.85546875" style="379" customWidth="1"/>
    <col min="14596" max="14596" width="5" style="379" customWidth="1"/>
    <col min="14597" max="14597" width="7.5703125" style="379" customWidth="1"/>
    <col min="14598" max="14598" width="11" style="379" customWidth="1"/>
    <col min="14599" max="14599" width="14.42578125" style="379" customWidth="1"/>
    <col min="14600" max="14601" width="11.85546875" style="379" customWidth="1"/>
    <col min="14602" max="14603" width="9.140625" style="379"/>
    <col min="14604" max="14604" width="7.85546875" style="379" customWidth="1"/>
    <col min="14605" max="14848" width="9.140625" style="379"/>
    <col min="14849" max="14849" width="5" style="379" customWidth="1"/>
    <col min="14850" max="14850" width="3.28515625" style="379" customWidth="1"/>
    <col min="14851" max="14851" width="47.85546875" style="379" customWidth="1"/>
    <col min="14852" max="14852" width="5" style="379" customWidth="1"/>
    <col min="14853" max="14853" width="7.5703125" style="379" customWidth="1"/>
    <col min="14854" max="14854" width="11" style="379" customWidth="1"/>
    <col min="14855" max="14855" width="14.42578125" style="379" customWidth="1"/>
    <col min="14856" max="14857" width="11.85546875" style="379" customWidth="1"/>
    <col min="14858" max="14859" width="9.140625" style="379"/>
    <col min="14860" max="14860" width="7.85546875" style="379" customWidth="1"/>
    <col min="14861" max="15104" width="9.140625" style="379"/>
    <col min="15105" max="15105" width="5" style="379" customWidth="1"/>
    <col min="15106" max="15106" width="3.28515625" style="379" customWidth="1"/>
    <col min="15107" max="15107" width="47.85546875" style="379" customWidth="1"/>
    <col min="15108" max="15108" width="5" style="379" customWidth="1"/>
    <col min="15109" max="15109" width="7.5703125" style="379" customWidth="1"/>
    <col min="15110" max="15110" width="11" style="379" customWidth="1"/>
    <col min="15111" max="15111" width="14.42578125" style="379" customWidth="1"/>
    <col min="15112" max="15113" width="11.85546875" style="379" customWidth="1"/>
    <col min="15114" max="15115" width="9.140625" style="379"/>
    <col min="15116" max="15116" width="7.85546875" style="379" customWidth="1"/>
    <col min="15117" max="15360" width="9.140625" style="379"/>
    <col min="15361" max="15361" width="5" style="379" customWidth="1"/>
    <col min="15362" max="15362" width="3.28515625" style="379" customWidth="1"/>
    <col min="15363" max="15363" width="47.85546875" style="379" customWidth="1"/>
    <col min="15364" max="15364" width="5" style="379" customWidth="1"/>
    <col min="15365" max="15365" width="7.5703125" style="379" customWidth="1"/>
    <col min="15366" max="15366" width="11" style="379" customWidth="1"/>
    <col min="15367" max="15367" width="14.42578125" style="379" customWidth="1"/>
    <col min="15368" max="15369" width="11.85546875" style="379" customWidth="1"/>
    <col min="15370" max="15371" width="9.140625" style="379"/>
    <col min="15372" max="15372" width="7.85546875" style="379" customWidth="1"/>
    <col min="15373" max="15616" width="9.140625" style="379"/>
    <col min="15617" max="15617" width="5" style="379" customWidth="1"/>
    <col min="15618" max="15618" width="3.28515625" style="379" customWidth="1"/>
    <col min="15619" max="15619" width="47.85546875" style="379" customWidth="1"/>
    <col min="15620" max="15620" width="5" style="379" customWidth="1"/>
    <col min="15621" max="15621" width="7.5703125" style="379" customWidth="1"/>
    <col min="15622" max="15622" width="11" style="379" customWidth="1"/>
    <col min="15623" max="15623" width="14.42578125" style="379" customWidth="1"/>
    <col min="15624" max="15625" width="11.85546875" style="379" customWidth="1"/>
    <col min="15626" max="15627" width="9.140625" style="379"/>
    <col min="15628" max="15628" width="7.85546875" style="379" customWidth="1"/>
    <col min="15629" max="15872" width="9.140625" style="379"/>
    <col min="15873" max="15873" width="5" style="379" customWidth="1"/>
    <col min="15874" max="15874" width="3.28515625" style="379" customWidth="1"/>
    <col min="15875" max="15875" width="47.85546875" style="379" customWidth="1"/>
    <col min="15876" max="15876" width="5" style="379" customWidth="1"/>
    <col min="15877" max="15877" width="7.5703125" style="379" customWidth="1"/>
    <col min="15878" max="15878" width="11" style="379" customWidth="1"/>
    <col min="15879" max="15879" width="14.42578125" style="379" customWidth="1"/>
    <col min="15880" max="15881" width="11.85546875" style="379" customWidth="1"/>
    <col min="15882" max="15883" width="9.140625" style="379"/>
    <col min="15884" max="15884" width="7.85546875" style="379" customWidth="1"/>
    <col min="15885" max="16128" width="9.140625" style="379"/>
    <col min="16129" max="16129" width="5" style="379" customWidth="1"/>
    <col min="16130" max="16130" width="3.28515625" style="379" customWidth="1"/>
    <col min="16131" max="16131" width="47.85546875" style="379" customWidth="1"/>
    <col min="16132" max="16132" width="5" style="379" customWidth="1"/>
    <col min="16133" max="16133" width="7.5703125" style="379" customWidth="1"/>
    <col min="16134" max="16134" width="11" style="379" customWidth="1"/>
    <col min="16135" max="16135" width="14.42578125" style="379" customWidth="1"/>
    <col min="16136" max="16137" width="11.85546875" style="379" customWidth="1"/>
    <col min="16138" max="16139" width="9.140625" style="379"/>
    <col min="16140" max="16140" width="7.85546875" style="379" customWidth="1"/>
    <col min="16141" max="16384" width="9.140625" style="379"/>
  </cols>
  <sheetData>
    <row r="1" spans="1:12" s="373" customFormat="1">
      <c r="A1" s="371" t="s">
        <v>428</v>
      </c>
      <c r="B1" s="371"/>
      <c r="C1" s="164" t="s">
        <v>429</v>
      </c>
      <c r="D1" s="372" t="s">
        <v>430</v>
      </c>
      <c r="E1" s="372" t="s">
        <v>431</v>
      </c>
      <c r="F1" s="372" t="s">
        <v>432</v>
      </c>
      <c r="G1" s="372" t="s">
        <v>433</v>
      </c>
    </row>
    <row r="2" spans="1:12">
      <c r="H2" s="378"/>
      <c r="I2" s="379"/>
      <c r="J2" s="379"/>
      <c r="K2" s="379"/>
      <c r="L2" s="379"/>
    </row>
    <row r="3" spans="1:12" ht="15">
      <c r="A3" s="380" t="s">
        <v>367</v>
      </c>
      <c r="B3" s="380"/>
      <c r="C3" s="166" t="s">
        <v>590</v>
      </c>
      <c r="D3" s="381"/>
      <c r="E3" s="381"/>
      <c r="F3" s="382"/>
      <c r="G3" s="381"/>
      <c r="H3" s="378"/>
      <c r="I3" s="379"/>
      <c r="J3" s="379"/>
      <c r="K3" s="379"/>
      <c r="L3" s="379"/>
    </row>
    <row r="4" spans="1:12">
      <c r="G4" s="376"/>
      <c r="H4" s="378"/>
      <c r="I4" s="379"/>
      <c r="J4" s="379"/>
      <c r="K4" s="379"/>
      <c r="L4" s="379"/>
    </row>
    <row r="5" spans="1:12" ht="15">
      <c r="A5" s="389"/>
      <c r="B5" s="389"/>
      <c r="C5" s="167" t="str">
        <f>C22</f>
        <v>Tuje storitve</v>
      </c>
      <c r="D5" s="390" t="s">
        <v>436</v>
      </c>
      <c r="E5" s="391" t="s">
        <v>437</v>
      </c>
      <c r="F5" s="392"/>
      <c r="G5" s="393">
        <f>G22</f>
        <v>620</v>
      </c>
      <c r="H5" s="378"/>
      <c r="I5" s="379"/>
      <c r="J5" s="379"/>
      <c r="K5" s="379"/>
      <c r="L5" s="379"/>
    </row>
    <row r="6" spans="1:12">
      <c r="G6" s="376"/>
      <c r="H6" s="378"/>
      <c r="I6" s="379"/>
      <c r="J6" s="379"/>
      <c r="K6" s="379"/>
      <c r="L6" s="379"/>
    </row>
    <row r="7" spans="1:12">
      <c r="A7" s="394" t="str">
        <f>A3</f>
        <v>C.</v>
      </c>
      <c r="B7" s="394" t="s">
        <v>363</v>
      </c>
      <c r="C7" s="18" t="s">
        <v>591</v>
      </c>
      <c r="D7" s="5"/>
      <c r="E7" s="5"/>
      <c r="F7" s="5"/>
      <c r="G7" s="5"/>
      <c r="H7" s="378"/>
      <c r="I7" s="379"/>
      <c r="J7" s="379"/>
      <c r="K7" s="379"/>
      <c r="L7" s="379"/>
    </row>
    <row r="8" spans="1:12">
      <c r="E8" s="395"/>
      <c r="G8" s="376"/>
      <c r="H8" s="378"/>
      <c r="I8" s="379"/>
      <c r="J8" s="379"/>
      <c r="K8" s="379"/>
      <c r="L8" s="379"/>
    </row>
    <row r="9" spans="1:12" ht="30">
      <c r="A9" s="374" t="s">
        <v>367</v>
      </c>
      <c r="B9" s="374" t="s">
        <v>440</v>
      </c>
      <c r="C9" s="168" t="s">
        <v>592</v>
      </c>
      <c r="D9" s="397" t="s">
        <v>499</v>
      </c>
      <c r="E9" s="395">
        <v>10</v>
      </c>
      <c r="F9" s="467">
        <v>62</v>
      </c>
      <c r="G9" s="398">
        <f>E9*F9</f>
        <v>620</v>
      </c>
      <c r="H9" s="378"/>
      <c r="I9" s="379"/>
      <c r="J9" s="379"/>
      <c r="K9" s="379"/>
      <c r="L9" s="379"/>
    </row>
    <row r="10" spans="1:12">
      <c r="E10" s="395"/>
      <c r="G10" s="376"/>
      <c r="H10" s="378"/>
      <c r="I10" s="379"/>
      <c r="J10" s="379"/>
      <c r="K10" s="379"/>
      <c r="L10" s="379"/>
    </row>
    <row r="11" spans="1:12" ht="30">
      <c r="A11" s="374" t="s">
        <v>367</v>
      </c>
      <c r="B11" s="374" t="s">
        <v>453</v>
      </c>
      <c r="C11" s="158" t="s">
        <v>593</v>
      </c>
      <c r="D11" s="397" t="s">
        <v>499</v>
      </c>
      <c r="E11" s="395">
        <v>12</v>
      </c>
      <c r="F11" s="27">
        <v>0</v>
      </c>
      <c r="G11" s="398">
        <f>E11*F11</f>
        <v>0</v>
      </c>
      <c r="H11" s="378"/>
      <c r="I11" s="379"/>
      <c r="J11" s="379"/>
      <c r="K11" s="379"/>
      <c r="L11" s="379"/>
    </row>
    <row r="12" spans="1:12">
      <c r="A12" s="406"/>
      <c r="B12" s="406"/>
      <c r="C12" s="169"/>
      <c r="D12" s="395"/>
      <c r="E12" s="395"/>
      <c r="F12" s="39"/>
      <c r="G12" s="408"/>
      <c r="H12" s="468"/>
      <c r="I12" s="468"/>
      <c r="J12" s="468"/>
      <c r="K12" s="468"/>
      <c r="L12" s="468"/>
    </row>
    <row r="13" spans="1:12">
      <c r="A13" s="160"/>
      <c r="B13" s="160"/>
      <c r="C13" s="170" t="str">
        <f>C7</f>
        <v>projektantski nadzor</v>
      </c>
      <c r="D13" s="409" t="s">
        <v>436</v>
      </c>
      <c r="E13" s="160"/>
      <c r="F13" s="29"/>
      <c r="G13" s="409">
        <f>SUM(G9:G11)</f>
        <v>620</v>
      </c>
      <c r="H13" s="378"/>
      <c r="I13" s="379"/>
      <c r="J13" s="379"/>
      <c r="K13" s="379"/>
      <c r="L13" s="379"/>
    </row>
    <row r="14" spans="1:12">
      <c r="F14" s="2"/>
      <c r="G14" s="376"/>
      <c r="H14" s="378"/>
      <c r="I14" s="379"/>
      <c r="J14" s="379"/>
      <c r="K14" s="379"/>
      <c r="L14" s="379"/>
    </row>
    <row r="15" spans="1:12">
      <c r="F15" s="2"/>
      <c r="G15" s="376"/>
      <c r="H15" s="378"/>
      <c r="I15" s="379"/>
      <c r="J15" s="379"/>
      <c r="K15" s="379"/>
      <c r="L15" s="379"/>
    </row>
    <row r="16" spans="1:12">
      <c r="A16" s="394" t="s">
        <v>367</v>
      </c>
      <c r="B16" s="394" t="s">
        <v>367</v>
      </c>
      <c r="C16" s="18" t="s">
        <v>594</v>
      </c>
      <c r="D16" s="5"/>
      <c r="E16" s="5"/>
      <c r="F16" s="28"/>
      <c r="G16" s="5"/>
      <c r="H16" s="378"/>
      <c r="I16" s="379"/>
      <c r="J16" s="379"/>
      <c r="K16" s="379"/>
      <c r="L16" s="379"/>
    </row>
    <row r="17" spans="1:12" ht="15">
      <c r="E17" s="397"/>
      <c r="F17" s="2"/>
      <c r="G17" s="376"/>
      <c r="H17" s="378"/>
      <c r="I17" s="379"/>
      <c r="J17" s="379"/>
      <c r="K17" s="379"/>
      <c r="L17" s="379"/>
    </row>
    <row r="18" spans="1:12" ht="30">
      <c r="A18" s="374" t="s">
        <v>367</v>
      </c>
      <c r="B18" s="374" t="s">
        <v>494</v>
      </c>
      <c r="C18" s="158" t="s">
        <v>595</v>
      </c>
      <c r="D18" s="397" t="s">
        <v>346</v>
      </c>
      <c r="E18" s="395">
        <v>1</v>
      </c>
      <c r="F18" s="27">
        <v>0</v>
      </c>
      <c r="G18" s="398">
        <f>E18*F18</f>
        <v>0</v>
      </c>
      <c r="H18" s="378"/>
      <c r="I18" s="379"/>
      <c r="J18" s="379"/>
      <c r="K18" s="379"/>
      <c r="L18" s="379"/>
    </row>
    <row r="19" spans="1:12">
      <c r="A19" s="406"/>
      <c r="B19" s="406"/>
      <c r="C19" s="169"/>
      <c r="D19" s="395"/>
      <c r="E19" s="395"/>
      <c r="F19" s="39"/>
      <c r="G19" s="408"/>
      <c r="H19" s="468"/>
      <c r="I19" s="468"/>
      <c r="J19" s="468"/>
      <c r="K19" s="468"/>
      <c r="L19" s="468"/>
    </row>
    <row r="20" spans="1:12">
      <c r="A20" s="160"/>
      <c r="B20" s="160"/>
      <c r="C20" s="170" t="str">
        <f>C16</f>
        <v>druga dokumentacija</v>
      </c>
      <c r="D20" s="409" t="s">
        <v>436</v>
      </c>
      <c r="E20" s="160"/>
      <c r="F20" s="29"/>
      <c r="G20" s="409">
        <f>SUM(G18:G18)</f>
        <v>0</v>
      </c>
      <c r="H20" s="378"/>
      <c r="I20" s="379"/>
      <c r="J20" s="379"/>
      <c r="K20" s="379"/>
      <c r="L20" s="379"/>
    </row>
    <row r="21" spans="1:12">
      <c r="C21" s="171">
        <f>J22*0.1</f>
        <v>0</v>
      </c>
      <c r="H21" s="378"/>
      <c r="I21" s="379"/>
      <c r="J21" s="379"/>
      <c r="K21" s="379"/>
      <c r="L21" s="379"/>
    </row>
    <row r="22" spans="1:12" ht="15">
      <c r="A22" s="389"/>
      <c r="B22" s="389"/>
      <c r="C22" s="167" t="str">
        <f>C3</f>
        <v>Tuje storitve</v>
      </c>
      <c r="D22" s="390" t="s">
        <v>436</v>
      </c>
      <c r="E22" s="391" t="s">
        <v>437</v>
      </c>
      <c r="F22" s="392"/>
      <c r="G22" s="421">
        <f>SUM(G13,G20)</f>
        <v>620</v>
      </c>
      <c r="H22" s="378"/>
      <c r="I22" s="379"/>
      <c r="J22" s="379"/>
      <c r="K22" s="379"/>
      <c r="L22" s="379"/>
    </row>
    <row r="23" spans="1:12">
      <c r="A23" s="422"/>
      <c r="B23" s="422"/>
      <c r="C23" s="172"/>
      <c r="D23" s="379"/>
      <c r="E23" s="379"/>
      <c r="F23" s="379"/>
      <c r="G23" s="379"/>
      <c r="H23" s="379"/>
      <c r="I23" s="379"/>
      <c r="J23" s="379"/>
      <c r="K23" s="379"/>
      <c r="L23" s="379"/>
    </row>
    <row r="24" spans="1:12">
      <c r="A24" s="422"/>
      <c r="B24" s="422"/>
      <c r="C24" s="173"/>
      <c r="D24" s="379"/>
      <c r="E24" s="379"/>
      <c r="F24" s="379"/>
      <c r="G24" s="379"/>
      <c r="H24" s="379"/>
      <c r="I24" s="379"/>
      <c r="J24" s="379"/>
      <c r="K24" s="379"/>
      <c r="L24" s="379"/>
    </row>
  </sheetData>
  <sheetProtection algorithmName="SHA-512" hashValue="TSYCw7vAP3CaRcsmViLps2lKmwP7iwz6ubaWLgTIzPPqoqsdPrp+TOk/6aJ0aZ6uE8oBPGtt+UMU6TkxnPle5w==" saltValue="rfSdhQmBVc1hfNFQGQHs+g==" spinCount="100000" sheet="1"/>
  <pageMargins left="0.98425196850393704" right="0.31496062992125984" top="0.98425196850393704" bottom="0.98425196850393704" header="0.39370078740157483" footer="0.39370078740157483"/>
  <pageSetup paperSize="9" orientation="portrait" r:id="rId1"/>
  <headerFooter>
    <oddHeader>&amp;L&amp;"Arial,Krepko"&amp;12&amp;K00-040&amp;G&amp;RPOPIS DEL
GRADBENO OBRTNIŠKA DELA</oddHeader>
    <oddFooter>&amp;L&amp;F&amp;C&amp;A&amp;R&amp;P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05732-2BF4-4016-9499-89D26715C4B6}">
  <sheetPr codeName="List2">
    <pageSetUpPr fitToPage="1"/>
  </sheetPr>
  <dimension ref="B1:H146"/>
  <sheetViews>
    <sheetView zoomScaleNormal="100" workbookViewId="0">
      <pane ySplit="7" topLeftCell="A134" activePane="bottomLeft" state="frozen"/>
      <selection pane="bottomLeft" activeCell="G138" sqref="G138"/>
    </sheetView>
  </sheetViews>
  <sheetFormatPr defaultRowHeight="15"/>
  <cols>
    <col min="1" max="1" width="9.140625" style="47"/>
    <col min="2" max="2" width="10.85546875" style="91" customWidth="1"/>
    <col min="3" max="3" width="10.7109375" style="91" customWidth="1"/>
    <col min="4" max="4" width="47.7109375" style="92" customWidth="1"/>
    <col min="5" max="5" width="14.7109375" style="91" customWidth="1"/>
    <col min="6" max="6" width="12.7109375" style="93" customWidth="1"/>
    <col min="7" max="7" width="15.7109375" style="94" customWidth="1"/>
    <col min="8" max="8" width="15.7109375" style="49" customWidth="1"/>
    <col min="9" max="16384" width="9.140625" style="47"/>
  </cols>
  <sheetData>
    <row r="1" spans="2:8" ht="20.100000000000001" customHeight="1">
      <c r="B1" s="48" t="s">
        <v>0</v>
      </c>
    </row>
    <row r="2" spans="2:8" s="97" customFormat="1" ht="15" customHeight="1">
      <c r="B2" s="95" t="s">
        <v>1</v>
      </c>
      <c r="C2" s="96" t="s">
        <v>648</v>
      </c>
      <c r="D2" s="92"/>
      <c r="E2" s="98"/>
      <c r="F2" s="93"/>
      <c r="G2" s="99"/>
      <c r="H2" s="49"/>
    </row>
    <row r="3" spans="2:8" s="97" customFormat="1" ht="15" customHeight="1">
      <c r="B3" s="95" t="s">
        <v>2</v>
      </c>
      <c r="C3" s="96"/>
      <c r="D3" s="92"/>
      <c r="E3" s="98"/>
      <c r="F3" s="93"/>
      <c r="G3" s="99"/>
      <c r="H3" s="49"/>
    </row>
    <row r="4" spans="2:8" s="97" customFormat="1" ht="15" customHeight="1">
      <c r="B4" s="95" t="s">
        <v>3</v>
      </c>
      <c r="C4" s="96" t="s">
        <v>4</v>
      </c>
      <c r="D4" s="92"/>
      <c r="E4" s="98"/>
      <c r="F4" s="93"/>
      <c r="G4" s="99"/>
      <c r="H4" s="49"/>
    </row>
    <row r="5" spans="2:8" s="97" customFormat="1" ht="20.100000000000001" customHeight="1">
      <c r="B5" s="95" t="s">
        <v>5</v>
      </c>
      <c r="C5" s="96" t="s">
        <v>6</v>
      </c>
      <c r="D5" s="516" t="s">
        <v>7</v>
      </c>
      <c r="E5" s="516"/>
      <c r="F5" s="516"/>
      <c r="G5" s="516"/>
      <c r="H5" s="516"/>
    </row>
    <row r="6" spans="2:8" s="105" customFormat="1" ht="9.9499999999999993" customHeight="1">
      <c r="B6" s="100"/>
      <c r="C6" s="100"/>
      <c r="D6" s="101"/>
      <c r="E6" s="100"/>
      <c r="F6" s="102"/>
      <c r="G6" s="103"/>
      <c r="H6" s="104"/>
    </row>
    <row r="7" spans="2:8" s="111" customFormat="1" ht="32.1" customHeight="1" thickBot="1">
      <c r="B7" s="106" t="s">
        <v>8</v>
      </c>
      <c r="C7" s="106" t="s">
        <v>9</v>
      </c>
      <c r="D7" s="107" t="s">
        <v>10</v>
      </c>
      <c r="E7" s="106" t="s">
        <v>11</v>
      </c>
      <c r="F7" s="108" t="s">
        <v>12</v>
      </c>
      <c r="G7" s="109" t="s">
        <v>13</v>
      </c>
      <c r="H7" s="110" t="s">
        <v>14</v>
      </c>
    </row>
    <row r="8" spans="2:8" s="117" customFormat="1" ht="9.9499999999999993" customHeight="1">
      <c r="B8" s="112"/>
      <c r="C8" s="112"/>
      <c r="D8" s="113"/>
      <c r="E8" s="112"/>
      <c r="F8" s="114"/>
      <c r="G8" s="115"/>
      <c r="H8" s="116"/>
    </row>
    <row r="9" spans="2:8">
      <c r="D9" s="118" t="s">
        <v>15</v>
      </c>
      <c r="G9" s="119" t="s">
        <v>16</v>
      </c>
      <c r="H9" s="120">
        <f>+SUM(H10:H35)</f>
        <v>10000</v>
      </c>
    </row>
    <row r="10" spans="2:8">
      <c r="D10" s="118" t="s">
        <v>1023</v>
      </c>
    </row>
    <row r="11" spans="2:8" ht="38.25" customHeight="1">
      <c r="B11" s="91" t="s">
        <v>18</v>
      </c>
      <c r="D11" s="505" t="s">
        <v>1020</v>
      </c>
      <c r="E11" s="91" t="s">
        <v>25</v>
      </c>
      <c r="F11" s="93">
        <v>1</v>
      </c>
      <c r="G11" s="50">
        <v>0</v>
      </c>
      <c r="H11" s="49">
        <f>G11*F11</f>
        <v>0</v>
      </c>
    </row>
    <row r="12" spans="2:8" ht="45">
      <c r="B12" s="91" t="s">
        <v>22</v>
      </c>
      <c r="D12" s="505" t="s">
        <v>1021</v>
      </c>
      <c r="E12" s="91" t="s">
        <v>25</v>
      </c>
      <c r="F12" s="93">
        <v>1</v>
      </c>
      <c r="G12" s="174">
        <v>10000</v>
      </c>
      <c r="H12" s="49">
        <f>G12*F12</f>
        <v>10000</v>
      </c>
    </row>
    <row r="13" spans="2:8" ht="30">
      <c r="D13" s="506" t="s">
        <v>1022</v>
      </c>
      <c r="G13" s="90"/>
      <c r="H13" s="120"/>
    </row>
    <row r="14" spans="2:8">
      <c r="D14" s="118"/>
      <c r="G14" s="90"/>
      <c r="H14" s="120"/>
    </row>
    <row r="15" spans="2:8">
      <c r="D15" s="118" t="s">
        <v>1024</v>
      </c>
      <c r="G15" s="90"/>
      <c r="H15" s="120"/>
    </row>
    <row r="16" spans="2:8" s="184" customFormat="1" ht="15.75" customHeight="1">
      <c r="B16" s="91" t="s">
        <v>18</v>
      </c>
      <c r="C16" s="199" t="s">
        <v>645</v>
      </c>
      <c r="D16" s="200" t="s">
        <v>646</v>
      </c>
      <c r="E16" s="199" t="s">
        <v>39</v>
      </c>
      <c r="F16" s="93">
        <v>23.5</v>
      </c>
      <c r="G16" s="50">
        <v>0</v>
      </c>
      <c r="H16" s="49">
        <f>ROUND(F16*G16,2)</f>
        <v>0</v>
      </c>
    </row>
    <row r="17" spans="2:8" ht="38.25" customHeight="1">
      <c r="D17" s="121" t="s">
        <v>647</v>
      </c>
      <c r="G17" s="50"/>
    </row>
    <row r="18" spans="2:8">
      <c r="G18" s="50"/>
    </row>
    <row r="19" spans="2:8">
      <c r="D19" s="118" t="s">
        <v>17</v>
      </c>
      <c r="G19" s="50"/>
    </row>
    <row r="20" spans="2:8" ht="30">
      <c r="B20" s="91" t="s">
        <v>18</v>
      </c>
      <c r="C20" s="91" t="s">
        <v>19</v>
      </c>
      <c r="D20" s="92" t="s">
        <v>20</v>
      </c>
      <c r="E20" s="91" t="s">
        <v>21</v>
      </c>
      <c r="F20" s="93">
        <v>0.5</v>
      </c>
      <c r="G20" s="50">
        <v>0</v>
      </c>
      <c r="H20" s="49">
        <f>ROUND(F20*G20,2)</f>
        <v>0</v>
      </c>
    </row>
    <row r="21" spans="2:8" ht="30">
      <c r="B21" s="91" t="s">
        <v>22</v>
      </c>
      <c r="C21" s="91" t="s">
        <v>23</v>
      </c>
      <c r="D21" s="92" t="s">
        <v>24</v>
      </c>
      <c r="E21" s="91" t="s">
        <v>25</v>
      </c>
      <c r="F21" s="93">
        <v>25</v>
      </c>
      <c r="G21" s="50">
        <v>0</v>
      </c>
      <c r="H21" s="49">
        <f>ROUND(F21*G21,2)</f>
        <v>0</v>
      </c>
    </row>
    <row r="22" spans="2:8">
      <c r="G22" s="50"/>
    </row>
    <row r="23" spans="2:8">
      <c r="D23" s="118" t="s">
        <v>26</v>
      </c>
      <c r="G23" s="50"/>
    </row>
    <row r="24" spans="2:8" ht="30">
      <c r="B24" s="91" t="s">
        <v>18</v>
      </c>
      <c r="C24" s="91" t="s">
        <v>27</v>
      </c>
      <c r="D24" s="92" t="s">
        <v>28</v>
      </c>
      <c r="E24" s="91" t="s">
        <v>25</v>
      </c>
      <c r="F24" s="93">
        <v>1</v>
      </c>
      <c r="G24" s="50">
        <v>0</v>
      </c>
      <c r="H24" s="49">
        <f t="shared" ref="H24:H34" si="0">ROUND(F24*G24,2)</f>
        <v>0</v>
      </c>
    </row>
    <row r="25" spans="2:8" ht="30">
      <c r="B25" s="91" t="s">
        <v>22</v>
      </c>
      <c r="C25" s="91" t="s">
        <v>29</v>
      </c>
      <c r="D25" s="92" t="s">
        <v>30</v>
      </c>
      <c r="E25" s="91" t="s">
        <v>31</v>
      </c>
      <c r="F25" s="93">
        <v>32</v>
      </c>
      <c r="G25" s="50">
        <v>0</v>
      </c>
      <c r="H25" s="49">
        <f t="shared" si="0"/>
        <v>0</v>
      </c>
    </row>
    <row r="26" spans="2:8" ht="30">
      <c r="B26" s="91" t="s">
        <v>32</v>
      </c>
      <c r="C26" s="91" t="s">
        <v>33</v>
      </c>
      <c r="D26" s="92" t="s">
        <v>34</v>
      </c>
      <c r="E26" s="91" t="s">
        <v>35</v>
      </c>
      <c r="F26" s="93">
        <v>86</v>
      </c>
      <c r="G26" s="50">
        <v>0</v>
      </c>
      <c r="H26" s="49">
        <f t="shared" si="0"/>
        <v>0</v>
      </c>
    </row>
    <row r="27" spans="2:8" ht="45">
      <c r="B27" s="91" t="s">
        <v>36</v>
      </c>
      <c r="C27" s="91" t="s">
        <v>37</v>
      </c>
      <c r="D27" s="92" t="s">
        <v>38</v>
      </c>
      <c r="E27" s="91" t="s">
        <v>39</v>
      </c>
      <c r="F27" s="93">
        <v>13</v>
      </c>
      <c r="G27" s="50">
        <v>0</v>
      </c>
      <c r="H27" s="49">
        <f t="shared" si="0"/>
        <v>0</v>
      </c>
    </row>
    <row r="28" spans="2:8" ht="30">
      <c r="B28" s="91" t="s">
        <v>40</v>
      </c>
      <c r="C28" s="91" t="s">
        <v>41</v>
      </c>
      <c r="D28" s="92" t="s">
        <v>42</v>
      </c>
      <c r="E28" s="91" t="s">
        <v>39</v>
      </c>
      <c r="F28" s="93">
        <v>46</v>
      </c>
      <c r="G28" s="50">
        <v>0</v>
      </c>
      <c r="H28" s="49">
        <f t="shared" si="0"/>
        <v>0</v>
      </c>
    </row>
    <row r="29" spans="2:8" ht="30">
      <c r="B29" s="91" t="s">
        <v>43</v>
      </c>
      <c r="C29" s="91" t="s">
        <v>44</v>
      </c>
      <c r="D29" s="92" t="s">
        <v>45</v>
      </c>
      <c r="E29" s="91" t="s">
        <v>39</v>
      </c>
      <c r="F29" s="93">
        <v>10</v>
      </c>
      <c r="G29" s="50">
        <v>0</v>
      </c>
      <c r="H29" s="49">
        <f t="shared" si="0"/>
        <v>0</v>
      </c>
    </row>
    <row r="30" spans="2:8" ht="30">
      <c r="B30" s="91" t="s">
        <v>46</v>
      </c>
      <c r="C30" s="91" t="s">
        <v>47</v>
      </c>
      <c r="D30" s="92" t="s">
        <v>48</v>
      </c>
      <c r="E30" s="91" t="s">
        <v>39</v>
      </c>
      <c r="F30" s="93">
        <v>48</v>
      </c>
      <c r="G30" s="50">
        <v>0</v>
      </c>
      <c r="H30" s="49">
        <f t="shared" si="0"/>
        <v>0</v>
      </c>
    </row>
    <row r="31" spans="2:8" ht="30">
      <c r="B31" s="91" t="s">
        <v>49</v>
      </c>
      <c r="C31" s="91" t="s">
        <v>50</v>
      </c>
      <c r="D31" s="92" t="s">
        <v>51</v>
      </c>
      <c r="E31" s="91" t="s">
        <v>39</v>
      </c>
      <c r="F31" s="93">
        <v>3112</v>
      </c>
      <c r="G31" s="50">
        <v>0</v>
      </c>
      <c r="H31" s="49">
        <f t="shared" si="0"/>
        <v>0</v>
      </c>
    </row>
    <row r="32" spans="2:8" ht="30">
      <c r="B32" s="91" t="s">
        <v>52</v>
      </c>
      <c r="C32" s="91" t="s">
        <v>53</v>
      </c>
      <c r="D32" s="92" t="s">
        <v>54</v>
      </c>
      <c r="E32" s="91" t="s">
        <v>35</v>
      </c>
      <c r="F32" s="93">
        <v>92</v>
      </c>
      <c r="G32" s="50">
        <v>0</v>
      </c>
      <c r="H32" s="49">
        <f t="shared" si="0"/>
        <v>0</v>
      </c>
    </row>
    <row r="33" spans="2:8" ht="30">
      <c r="B33" s="91" t="s">
        <v>55</v>
      </c>
      <c r="C33" s="91" t="s">
        <v>56</v>
      </c>
      <c r="D33" s="92" t="s">
        <v>57</v>
      </c>
      <c r="E33" s="91" t="s">
        <v>39</v>
      </c>
      <c r="F33" s="93">
        <v>8</v>
      </c>
      <c r="G33" s="50">
        <v>0</v>
      </c>
      <c r="H33" s="49">
        <f t="shared" si="0"/>
        <v>0</v>
      </c>
    </row>
    <row r="34" spans="2:8">
      <c r="B34" s="91" t="s">
        <v>197</v>
      </c>
      <c r="C34" s="91" t="s">
        <v>663</v>
      </c>
      <c r="D34" s="92" t="s">
        <v>664</v>
      </c>
      <c r="E34" s="91" t="s">
        <v>39</v>
      </c>
      <c r="F34" s="93">
        <v>72</v>
      </c>
      <c r="G34" s="50">
        <v>0</v>
      </c>
      <c r="H34" s="49">
        <f t="shared" si="0"/>
        <v>0</v>
      </c>
    </row>
    <row r="35" spans="2:8">
      <c r="G35" s="50"/>
    </row>
    <row r="36" spans="2:8">
      <c r="D36" s="118" t="s">
        <v>58</v>
      </c>
      <c r="G36" s="90" t="s">
        <v>59</v>
      </c>
      <c r="H36" s="120">
        <f>+SUM(H37:H66)</f>
        <v>0</v>
      </c>
    </row>
    <row r="37" spans="2:8">
      <c r="D37" s="118"/>
      <c r="G37" s="90"/>
      <c r="H37" s="120"/>
    </row>
    <row r="38" spans="2:8">
      <c r="D38" s="118" t="s">
        <v>60</v>
      </c>
      <c r="G38" s="50"/>
    </row>
    <row r="39" spans="2:8" ht="30">
      <c r="B39" s="91" t="s">
        <v>18</v>
      </c>
      <c r="C39" s="91" t="s">
        <v>61</v>
      </c>
      <c r="D39" s="92" t="s">
        <v>62</v>
      </c>
      <c r="E39" s="91" t="s">
        <v>31</v>
      </c>
      <c r="F39" s="93">
        <v>106.5</v>
      </c>
      <c r="G39" s="50">
        <v>0</v>
      </c>
      <c r="H39" s="49">
        <f>ROUND(F39*G39,2)</f>
        <v>0</v>
      </c>
    </row>
    <row r="40" spans="2:8" ht="30">
      <c r="B40" s="91" t="s">
        <v>22</v>
      </c>
      <c r="C40" s="91" t="s">
        <v>63</v>
      </c>
      <c r="D40" s="92" t="s">
        <v>64</v>
      </c>
      <c r="E40" s="91" t="s">
        <v>31</v>
      </c>
      <c r="F40" s="93">
        <v>368.5</v>
      </c>
      <c r="G40" s="50">
        <v>0</v>
      </c>
      <c r="H40" s="49">
        <f>ROUND(F40*G40,2)</f>
        <v>0</v>
      </c>
    </row>
    <row r="41" spans="2:8" ht="30">
      <c r="B41" s="91" t="s">
        <v>32</v>
      </c>
      <c r="C41" s="91" t="s">
        <v>65</v>
      </c>
      <c r="D41" s="92" t="s">
        <v>66</v>
      </c>
      <c r="E41" s="91" t="s">
        <v>31</v>
      </c>
      <c r="F41" s="93">
        <v>5248.65</v>
      </c>
      <c r="G41" s="50">
        <v>0</v>
      </c>
      <c r="H41" s="49">
        <f>ROUND(F41*G41,2)</f>
        <v>0</v>
      </c>
    </row>
    <row r="42" spans="2:8" ht="60">
      <c r="B42" s="91" t="s">
        <v>36</v>
      </c>
      <c r="C42" s="91" t="s">
        <v>67</v>
      </c>
      <c r="D42" s="92" t="s">
        <v>68</v>
      </c>
      <c r="E42" s="91" t="s">
        <v>31</v>
      </c>
      <c r="F42" s="93">
        <v>266</v>
      </c>
      <c r="G42" s="50">
        <v>0</v>
      </c>
      <c r="H42" s="49">
        <f>ROUND(F42*G42,2)</f>
        <v>0</v>
      </c>
    </row>
    <row r="43" spans="2:8">
      <c r="G43" s="50"/>
    </row>
    <row r="44" spans="2:8">
      <c r="D44" s="118" t="s">
        <v>69</v>
      </c>
      <c r="G44" s="50"/>
    </row>
    <row r="45" spans="2:8" ht="30">
      <c r="B45" s="91" t="s">
        <v>18</v>
      </c>
      <c r="C45" s="91" t="s">
        <v>70</v>
      </c>
      <c r="D45" s="92" t="s">
        <v>71</v>
      </c>
      <c r="E45" s="91" t="s">
        <v>39</v>
      </c>
      <c r="F45" s="93">
        <v>5152</v>
      </c>
      <c r="G45" s="50">
        <v>0</v>
      </c>
      <c r="H45" s="49">
        <f>ROUND(F45*G45,2)</f>
        <v>0</v>
      </c>
    </row>
    <row r="46" spans="2:8">
      <c r="G46" s="50"/>
    </row>
    <row r="47" spans="2:8" ht="25.5">
      <c r="D47" s="118" t="s">
        <v>72</v>
      </c>
      <c r="G47" s="50"/>
    </row>
    <row r="48" spans="2:8" ht="30">
      <c r="B48" s="91" t="s">
        <v>18</v>
      </c>
      <c r="C48" s="91" t="s">
        <v>73</v>
      </c>
      <c r="D48" s="92" t="s">
        <v>74</v>
      </c>
      <c r="E48" s="91" t="s">
        <v>39</v>
      </c>
      <c r="F48" s="93">
        <v>5168</v>
      </c>
      <c r="G48" s="50">
        <v>0</v>
      </c>
      <c r="H48" s="49">
        <f>ROUND(F48*G48,2)</f>
        <v>0</v>
      </c>
    </row>
    <row r="49" spans="2:8">
      <c r="G49" s="50"/>
    </row>
    <row r="50" spans="2:8">
      <c r="D50" s="118" t="s">
        <v>75</v>
      </c>
      <c r="G50" s="50"/>
    </row>
    <row r="51" spans="2:8" ht="30">
      <c r="B51" s="91" t="s">
        <v>18</v>
      </c>
      <c r="C51" s="91" t="s">
        <v>76</v>
      </c>
      <c r="D51" s="92" t="s">
        <v>77</v>
      </c>
      <c r="E51" s="91" t="s">
        <v>31</v>
      </c>
      <c r="F51" s="93">
        <v>1408</v>
      </c>
      <c r="G51" s="50">
        <v>0</v>
      </c>
      <c r="H51" s="49">
        <f>ROUND(F51*G51,2)</f>
        <v>0</v>
      </c>
    </row>
    <row r="52" spans="2:8" ht="25.5">
      <c r="D52" s="121" t="s">
        <v>78</v>
      </c>
      <c r="G52" s="50"/>
    </row>
    <row r="53" spans="2:8">
      <c r="B53" s="91" t="s">
        <v>22</v>
      </c>
      <c r="C53" s="91" t="s">
        <v>79</v>
      </c>
      <c r="D53" s="92" t="s">
        <v>80</v>
      </c>
      <c r="E53" s="91" t="s">
        <v>31</v>
      </c>
      <c r="F53" s="93">
        <v>266</v>
      </c>
      <c r="G53" s="50">
        <v>0</v>
      </c>
      <c r="H53" s="49">
        <f>ROUND(F53*G53,2)</f>
        <v>0</v>
      </c>
    </row>
    <row r="54" spans="2:8">
      <c r="G54" s="50"/>
    </row>
    <row r="55" spans="2:8">
      <c r="D55" s="118" t="s">
        <v>81</v>
      </c>
      <c r="G55" s="50"/>
    </row>
    <row r="56" spans="2:8" ht="30">
      <c r="B56" s="91" t="s">
        <v>18</v>
      </c>
      <c r="C56" s="91" t="s">
        <v>82</v>
      </c>
      <c r="D56" s="92" t="s">
        <v>83</v>
      </c>
      <c r="E56" s="91" t="s">
        <v>39</v>
      </c>
      <c r="F56" s="93">
        <v>360</v>
      </c>
      <c r="G56" s="50">
        <v>0</v>
      </c>
      <c r="H56" s="49">
        <f>ROUND(F56*G56,2)</f>
        <v>0</v>
      </c>
    </row>
    <row r="57" spans="2:8">
      <c r="B57" s="91" t="s">
        <v>22</v>
      </c>
      <c r="C57" s="91" t="s">
        <v>84</v>
      </c>
      <c r="D57" s="92" t="s">
        <v>85</v>
      </c>
      <c r="E57" s="91" t="s">
        <v>39</v>
      </c>
      <c r="F57" s="93">
        <v>710</v>
      </c>
      <c r="G57" s="50">
        <v>0</v>
      </c>
      <c r="H57" s="49">
        <f>ROUND(F57*G57,2)</f>
        <v>0</v>
      </c>
    </row>
    <row r="58" spans="2:8" ht="30">
      <c r="B58" s="91" t="s">
        <v>32</v>
      </c>
      <c r="C58" s="91" t="s">
        <v>86</v>
      </c>
      <c r="D58" s="92" t="s">
        <v>87</v>
      </c>
      <c r="E58" s="91" t="s">
        <v>39</v>
      </c>
      <c r="F58" s="93">
        <v>350</v>
      </c>
      <c r="G58" s="50">
        <v>0</v>
      </c>
      <c r="H58" s="49">
        <f>ROUND(F58*G58,2)</f>
        <v>0</v>
      </c>
    </row>
    <row r="59" spans="2:8">
      <c r="G59" s="50"/>
    </row>
    <row r="60" spans="2:8" ht="25.5">
      <c r="D60" s="118" t="s">
        <v>88</v>
      </c>
      <c r="G60" s="50"/>
    </row>
    <row r="61" spans="2:8" ht="30">
      <c r="B61" s="91" t="s">
        <v>18</v>
      </c>
      <c r="C61" s="91" t="s">
        <v>89</v>
      </c>
      <c r="D61" s="92" t="s">
        <v>90</v>
      </c>
      <c r="E61" s="91" t="s">
        <v>91</v>
      </c>
      <c r="F61" s="93">
        <v>740</v>
      </c>
      <c r="G61" s="50">
        <v>0</v>
      </c>
      <c r="H61" s="49">
        <f>ROUND(F61*G61,2)</f>
        <v>0</v>
      </c>
    </row>
    <row r="62" spans="2:8" ht="30">
      <c r="B62" s="91" t="s">
        <v>22</v>
      </c>
      <c r="C62" s="91" t="s">
        <v>92</v>
      </c>
      <c r="D62" s="92" t="s">
        <v>93</v>
      </c>
      <c r="E62" s="91" t="s">
        <v>31</v>
      </c>
      <c r="F62" s="93">
        <v>368.5</v>
      </c>
      <c r="G62" s="50">
        <v>0</v>
      </c>
      <c r="H62" s="49">
        <f>ROUND(F62*G62,2)</f>
        <v>0</v>
      </c>
    </row>
    <row r="63" spans="2:8" ht="30">
      <c r="B63" s="91" t="s">
        <v>32</v>
      </c>
      <c r="C63" s="91" t="s">
        <v>94</v>
      </c>
      <c r="D63" s="92" t="s">
        <v>95</v>
      </c>
      <c r="E63" s="91" t="s">
        <v>31</v>
      </c>
      <c r="F63" s="93">
        <v>5156.7299999999996</v>
      </c>
      <c r="G63" s="50">
        <v>0</v>
      </c>
      <c r="H63" s="49">
        <f>ROUND(F63*G63,2)</f>
        <v>0</v>
      </c>
    </row>
    <row r="64" spans="2:8" ht="25.5">
      <c r="D64" s="121" t="s">
        <v>96</v>
      </c>
      <c r="G64" s="50"/>
    </row>
    <row r="65" spans="2:8" ht="30">
      <c r="B65" s="91" t="s">
        <v>36</v>
      </c>
      <c r="C65" s="91" t="s">
        <v>97</v>
      </c>
      <c r="D65" s="92" t="s">
        <v>98</v>
      </c>
      <c r="E65" s="91" t="s">
        <v>91</v>
      </c>
      <c r="F65" s="93">
        <v>6.5</v>
      </c>
      <c r="G65" s="50">
        <v>0</v>
      </c>
      <c r="H65" s="49">
        <f>ROUND(F65*G65,2)</f>
        <v>0</v>
      </c>
    </row>
    <row r="66" spans="2:8">
      <c r="G66" s="50"/>
    </row>
    <row r="67" spans="2:8">
      <c r="D67" s="118" t="s">
        <v>99</v>
      </c>
      <c r="G67" s="90" t="s">
        <v>100</v>
      </c>
      <c r="H67" s="120">
        <f>+SUM(H68:H101)</f>
        <v>0</v>
      </c>
    </row>
    <row r="68" spans="2:8">
      <c r="D68" s="118"/>
      <c r="G68" s="90"/>
      <c r="H68" s="120"/>
    </row>
    <row r="69" spans="2:8">
      <c r="D69" s="118" t="s">
        <v>101</v>
      </c>
      <c r="G69" s="50"/>
    </row>
    <row r="70" spans="2:8" ht="45">
      <c r="B70" s="91" t="s">
        <v>18</v>
      </c>
      <c r="C70" s="91" t="s">
        <v>102</v>
      </c>
      <c r="D70" s="92" t="s">
        <v>103</v>
      </c>
      <c r="E70" s="91" t="s">
        <v>31</v>
      </c>
      <c r="F70" s="93">
        <v>986</v>
      </c>
      <c r="G70" s="50">
        <v>0</v>
      </c>
      <c r="H70" s="49">
        <f>ROUND(F70*G70,2)</f>
        <v>0</v>
      </c>
    </row>
    <row r="71" spans="2:8" ht="25.5">
      <c r="D71" s="121" t="s">
        <v>104</v>
      </c>
      <c r="G71" s="50"/>
    </row>
    <row r="72" spans="2:8" ht="30">
      <c r="B72" s="91" t="s">
        <v>22</v>
      </c>
      <c r="C72" s="91" t="s">
        <v>105</v>
      </c>
      <c r="D72" s="92" t="s">
        <v>106</v>
      </c>
      <c r="E72" s="91" t="s">
        <v>31</v>
      </c>
      <c r="F72" s="93">
        <v>305</v>
      </c>
      <c r="G72" s="50">
        <v>0</v>
      </c>
      <c r="H72" s="49">
        <f>ROUND(F72*G72,2)</f>
        <v>0</v>
      </c>
    </row>
    <row r="73" spans="2:8" ht="25.5">
      <c r="D73" s="121" t="s">
        <v>107</v>
      </c>
      <c r="G73" s="50"/>
    </row>
    <row r="74" spans="2:8" ht="30">
      <c r="B74" s="91" t="s">
        <v>32</v>
      </c>
      <c r="C74" s="91" t="s">
        <v>108</v>
      </c>
      <c r="D74" s="92" t="s">
        <v>109</v>
      </c>
      <c r="E74" s="91" t="s">
        <v>39</v>
      </c>
      <c r="F74" s="93">
        <v>3728</v>
      </c>
      <c r="G74" s="50">
        <v>0</v>
      </c>
      <c r="H74" s="49">
        <f>ROUND(F74*G74,2)</f>
        <v>0</v>
      </c>
    </row>
    <row r="75" spans="2:8">
      <c r="G75" s="50"/>
    </row>
    <row r="76" spans="2:8">
      <c r="D76" s="118" t="s">
        <v>110</v>
      </c>
      <c r="G76" s="50"/>
    </row>
    <row r="77" spans="2:8" ht="30">
      <c r="B77" s="91" t="s">
        <v>18</v>
      </c>
      <c r="C77" s="91" t="s">
        <v>111</v>
      </c>
      <c r="D77" s="92" t="s">
        <v>112</v>
      </c>
      <c r="E77" s="91" t="s">
        <v>39</v>
      </c>
      <c r="F77" s="93">
        <v>3645</v>
      </c>
      <c r="G77" s="50">
        <v>0</v>
      </c>
      <c r="H77" s="49">
        <f>ROUND(F77*G77,2)</f>
        <v>0</v>
      </c>
    </row>
    <row r="78" spans="2:8" ht="30">
      <c r="B78" s="91" t="s">
        <v>22</v>
      </c>
      <c r="C78" s="91" t="s">
        <v>113</v>
      </c>
      <c r="D78" s="92" t="s">
        <v>114</v>
      </c>
      <c r="E78" s="91" t="s">
        <v>39</v>
      </c>
      <c r="F78" s="93">
        <v>840</v>
      </c>
      <c r="G78" s="50">
        <v>0</v>
      </c>
      <c r="H78" s="49">
        <f>ROUND(F78*G78,2)</f>
        <v>0</v>
      </c>
    </row>
    <row r="79" spans="2:8" ht="25.5">
      <c r="D79" s="121" t="s">
        <v>115</v>
      </c>
      <c r="G79" s="50"/>
    </row>
    <row r="80" spans="2:8">
      <c r="G80" s="50"/>
    </row>
    <row r="81" spans="2:8">
      <c r="D81" s="118" t="s">
        <v>116</v>
      </c>
      <c r="G81" s="50"/>
    </row>
    <row r="82" spans="2:8" ht="75">
      <c r="B82" s="91" t="s">
        <v>18</v>
      </c>
      <c r="C82" s="91" t="s">
        <v>117</v>
      </c>
      <c r="D82" s="92" t="s">
        <v>118</v>
      </c>
      <c r="E82" s="91" t="s">
        <v>39</v>
      </c>
      <c r="F82" s="93">
        <v>10.17</v>
      </c>
      <c r="G82" s="50">
        <v>0</v>
      </c>
      <c r="H82" s="49">
        <f>ROUND(F82*G82,2)</f>
        <v>0</v>
      </c>
    </row>
    <row r="83" spans="2:8" ht="25.5">
      <c r="D83" s="121" t="s">
        <v>119</v>
      </c>
      <c r="G83" s="50"/>
    </row>
    <row r="84" spans="2:8" ht="75">
      <c r="B84" s="91" t="s">
        <v>22</v>
      </c>
      <c r="C84" s="91" t="s">
        <v>120</v>
      </c>
      <c r="D84" s="92" t="s">
        <v>121</v>
      </c>
      <c r="E84" s="91" t="s">
        <v>39</v>
      </c>
      <c r="F84" s="93">
        <v>1.62</v>
      </c>
      <c r="G84" s="50">
        <v>0</v>
      </c>
      <c r="H84" s="49">
        <f>ROUND(F84*G84,2)</f>
        <v>0</v>
      </c>
    </row>
    <row r="85" spans="2:8" ht="25.5">
      <c r="D85" s="121" t="s">
        <v>119</v>
      </c>
      <c r="G85" s="50"/>
    </row>
    <row r="86" spans="2:8" ht="30">
      <c r="B86" s="91" t="s">
        <v>32</v>
      </c>
      <c r="C86" s="91" t="s">
        <v>122</v>
      </c>
      <c r="D86" s="92" t="s">
        <v>123</v>
      </c>
      <c r="E86" s="91" t="s">
        <v>35</v>
      </c>
      <c r="F86" s="93">
        <v>44</v>
      </c>
      <c r="G86" s="50">
        <v>0</v>
      </c>
      <c r="H86" s="49">
        <f>ROUND(F86*G86,2)</f>
        <v>0</v>
      </c>
    </row>
    <row r="87" spans="2:8" ht="25.5">
      <c r="D87" s="121" t="s">
        <v>119</v>
      </c>
      <c r="G87" s="50"/>
    </row>
    <row r="88" spans="2:8" ht="30">
      <c r="B88" s="91" t="s">
        <v>36</v>
      </c>
      <c r="C88" s="91" t="s">
        <v>124</v>
      </c>
      <c r="D88" s="92" t="s">
        <v>125</v>
      </c>
      <c r="E88" s="91" t="s">
        <v>39</v>
      </c>
      <c r="F88" s="93">
        <v>10.71</v>
      </c>
      <c r="G88" s="50">
        <v>0</v>
      </c>
      <c r="H88" s="49">
        <f>ROUND(F88*G88,2)</f>
        <v>0</v>
      </c>
    </row>
    <row r="89" spans="2:8" ht="25.5">
      <c r="D89" s="121" t="s">
        <v>119</v>
      </c>
      <c r="G89" s="50"/>
    </row>
    <row r="90" spans="2:8">
      <c r="G90" s="50"/>
    </row>
    <row r="91" spans="2:8">
      <c r="D91" s="118" t="s">
        <v>126</v>
      </c>
      <c r="G91" s="50"/>
    </row>
    <row r="92" spans="2:8" ht="45">
      <c r="B92" s="91" t="s">
        <v>18</v>
      </c>
      <c r="C92" s="91" t="s">
        <v>127</v>
      </c>
      <c r="D92" s="92" t="s">
        <v>128</v>
      </c>
      <c r="E92" s="91" t="s">
        <v>35</v>
      </c>
      <c r="F92" s="93">
        <v>435</v>
      </c>
      <c r="G92" s="50">
        <v>0</v>
      </c>
      <c r="H92" s="49">
        <f>ROUND(F92*G92,2)</f>
        <v>0</v>
      </c>
    </row>
    <row r="93" spans="2:8" ht="45">
      <c r="B93" s="91" t="s">
        <v>22</v>
      </c>
      <c r="C93" s="91" t="s">
        <v>129</v>
      </c>
      <c r="D93" s="92" t="s">
        <v>130</v>
      </c>
      <c r="E93" s="91" t="s">
        <v>35</v>
      </c>
      <c r="F93" s="93">
        <v>89</v>
      </c>
      <c r="G93" s="50">
        <v>0</v>
      </c>
      <c r="H93" s="49">
        <f>ROUND(F93*G93,2)</f>
        <v>0</v>
      </c>
    </row>
    <row r="94" spans="2:8" ht="45">
      <c r="B94" s="91" t="s">
        <v>32</v>
      </c>
      <c r="C94" s="91" t="s">
        <v>131</v>
      </c>
      <c r="D94" s="92" t="s">
        <v>132</v>
      </c>
      <c r="E94" s="91" t="s">
        <v>35</v>
      </c>
      <c r="F94" s="93">
        <v>345</v>
      </c>
      <c r="G94" s="50">
        <v>0</v>
      </c>
      <c r="H94" s="49">
        <f>ROUND(F94*G94,2)</f>
        <v>0</v>
      </c>
    </row>
    <row r="95" spans="2:8" ht="25.5">
      <c r="D95" s="121" t="s">
        <v>133</v>
      </c>
      <c r="G95" s="50"/>
    </row>
    <row r="96" spans="2:8" ht="30">
      <c r="B96" s="91" t="s">
        <v>36</v>
      </c>
      <c r="C96" s="91" t="s">
        <v>134</v>
      </c>
      <c r="D96" s="92" t="s">
        <v>135</v>
      </c>
      <c r="E96" s="91" t="s">
        <v>35</v>
      </c>
      <c r="F96" s="93">
        <v>13</v>
      </c>
      <c r="G96" s="50">
        <v>0</v>
      </c>
      <c r="H96" s="49">
        <f>ROUND(F96*G96,2)</f>
        <v>0</v>
      </c>
    </row>
    <row r="97" spans="2:8">
      <c r="G97" s="50"/>
    </row>
    <row r="98" spans="2:8">
      <c r="D98" s="118" t="s">
        <v>136</v>
      </c>
      <c r="G98" s="50"/>
    </row>
    <row r="99" spans="2:8" ht="30">
      <c r="B99" s="91" t="s">
        <v>18</v>
      </c>
      <c r="C99" s="91" t="s">
        <v>137</v>
      </c>
      <c r="D99" s="92" t="s">
        <v>138</v>
      </c>
      <c r="E99" s="91" t="s">
        <v>31</v>
      </c>
      <c r="F99" s="93">
        <v>11</v>
      </c>
      <c r="G99" s="50">
        <v>0</v>
      </c>
      <c r="H99" s="49">
        <f>ROUND(F99*G99,2)</f>
        <v>0</v>
      </c>
    </row>
    <row r="100" spans="2:8">
      <c r="B100" s="91" t="s">
        <v>22</v>
      </c>
      <c r="C100" s="91" t="s">
        <v>139</v>
      </c>
      <c r="D100" s="92" t="s">
        <v>140</v>
      </c>
      <c r="E100" s="91" t="s">
        <v>31</v>
      </c>
      <c r="F100" s="93">
        <v>8</v>
      </c>
      <c r="G100" s="50">
        <v>0</v>
      </c>
      <c r="H100" s="49">
        <f>ROUND(F100*G100,2)</f>
        <v>0</v>
      </c>
    </row>
    <row r="101" spans="2:8">
      <c r="G101" s="50"/>
    </row>
    <row r="102" spans="2:8">
      <c r="D102" s="118" t="s">
        <v>141</v>
      </c>
      <c r="G102" s="90" t="s">
        <v>142</v>
      </c>
      <c r="H102" s="120">
        <f>+SUM(H103:H111)</f>
        <v>0</v>
      </c>
    </row>
    <row r="103" spans="2:8">
      <c r="D103" s="118"/>
      <c r="G103" s="90"/>
      <c r="H103" s="120"/>
    </row>
    <row r="104" spans="2:8">
      <c r="D104" s="118" t="s">
        <v>143</v>
      </c>
      <c r="G104" s="50"/>
    </row>
    <row r="105" spans="2:8" ht="60">
      <c r="B105" s="91" t="s">
        <v>18</v>
      </c>
      <c r="C105" s="91" t="s">
        <v>144</v>
      </c>
      <c r="D105" s="92" t="s">
        <v>145</v>
      </c>
      <c r="E105" s="91" t="s">
        <v>35</v>
      </c>
      <c r="F105" s="93">
        <v>392</v>
      </c>
      <c r="G105" s="50">
        <v>0</v>
      </c>
      <c r="H105" s="49">
        <f>ROUND(F105*G105,2)</f>
        <v>0</v>
      </c>
    </row>
    <row r="106" spans="2:8" ht="60">
      <c r="B106" s="91" t="s">
        <v>22</v>
      </c>
      <c r="C106" s="91" t="s">
        <v>146</v>
      </c>
      <c r="D106" s="92" t="s">
        <v>147</v>
      </c>
      <c r="E106" s="91" t="s">
        <v>35</v>
      </c>
      <c r="F106" s="93">
        <v>251</v>
      </c>
      <c r="G106" s="50">
        <v>0</v>
      </c>
      <c r="H106" s="49">
        <f>ROUND(F106*G106,2)</f>
        <v>0</v>
      </c>
    </row>
    <row r="107" spans="2:8">
      <c r="G107" s="50"/>
    </row>
    <row r="108" spans="2:8">
      <c r="D108" s="118" t="s">
        <v>148</v>
      </c>
      <c r="G108" s="50"/>
    </row>
    <row r="109" spans="2:8" ht="60">
      <c r="B109" s="91" t="s">
        <v>18</v>
      </c>
      <c r="C109" s="91" t="s">
        <v>149</v>
      </c>
      <c r="D109" s="92" t="s">
        <v>150</v>
      </c>
      <c r="E109" s="91" t="s">
        <v>35</v>
      </c>
      <c r="F109" s="93">
        <v>871</v>
      </c>
      <c r="G109" s="50">
        <v>0</v>
      </c>
      <c r="H109" s="49">
        <f>ROUND(F109*G109,2)</f>
        <v>0</v>
      </c>
    </row>
    <row r="110" spans="2:8" ht="30">
      <c r="B110" s="91" t="s">
        <v>22</v>
      </c>
      <c r="C110" s="91" t="s">
        <v>151</v>
      </c>
      <c r="D110" s="92" t="s">
        <v>152</v>
      </c>
      <c r="E110" s="91" t="s">
        <v>35</v>
      </c>
      <c r="F110" s="93">
        <v>871</v>
      </c>
      <c r="G110" s="50">
        <v>0</v>
      </c>
      <c r="H110" s="49">
        <f>ROUND(F110*G110,2)</f>
        <v>0</v>
      </c>
    </row>
    <row r="111" spans="2:8">
      <c r="G111" s="50"/>
    </row>
    <row r="112" spans="2:8">
      <c r="D112" s="118" t="s">
        <v>153</v>
      </c>
      <c r="G112" s="90" t="s">
        <v>154</v>
      </c>
      <c r="H112" s="120">
        <f>+SUM(H115:H123)</f>
        <v>0</v>
      </c>
    </row>
    <row r="113" spans="2:8">
      <c r="D113" s="118"/>
      <c r="G113" s="90"/>
      <c r="H113" s="120"/>
    </row>
    <row r="114" spans="2:8">
      <c r="D114" s="118" t="s">
        <v>649</v>
      </c>
      <c r="G114" s="50"/>
    </row>
    <row r="115" spans="2:8" ht="30">
      <c r="B115" s="91" t="s">
        <v>18</v>
      </c>
      <c r="C115" s="91" t="s">
        <v>650</v>
      </c>
      <c r="D115" s="92" t="s">
        <v>651</v>
      </c>
      <c r="E115" s="91" t="s">
        <v>31</v>
      </c>
      <c r="F115" s="93">
        <v>84.74</v>
      </c>
      <c r="G115" s="50">
        <v>0</v>
      </c>
      <c r="H115" s="49">
        <f>ROUND(F115*G115,2)</f>
        <v>0</v>
      </c>
    </row>
    <row r="116" spans="2:8" ht="51">
      <c r="D116" s="121" t="s">
        <v>652</v>
      </c>
      <c r="G116" s="50"/>
    </row>
    <row r="117" spans="2:8" ht="30">
      <c r="B117" s="91" t="s">
        <v>22</v>
      </c>
      <c r="C117" s="91" t="s">
        <v>653</v>
      </c>
      <c r="D117" s="92" t="s">
        <v>654</v>
      </c>
      <c r="E117" s="91" t="s">
        <v>35</v>
      </c>
      <c r="F117" s="93">
        <v>89.2</v>
      </c>
      <c r="G117" s="50">
        <v>0</v>
      </c>
      <c r="H117" s="49">
        <f>ROUND(F117*G117,2)</f>
        <v>0</v>
      </c>
    </row>
    <row r="118" spans="2:8" ht="51">
      <c r="D118" s="121" t="s">
        <v>655</v>
      </c>
      <c r="G118" s="50"/>
    </row>
    <row r="119" spans="2:8" ht="30">
      <c r="B119" s="91" t="s">
        <v>32</v>
      </c>
      <c r="C119" s="91" t="s">
        <v>665</v>
      </c>
      <c r="D119" s="92" t="s">
        <v>666</v>
      </c>
      <c r="E119" s="91" t="s">
        <v>35</v>
      </c>
      <c r="F119" s="93">
        <v>36</v>
      </c>
      <c r="G119" s="50">
        <v>0</v>
      </c>
      <c r="H119" s="49">
        <f>ROUND(F119*G119,2)</f>
        <v>0</v>
      </c>
    </row>
    <row r="120" spans="2:8">
      <c r="D120" s="118"/>
      <c r="G120" s="90"/>
      <c r="H120" s="120"/>
    </row>
    <row r="121" spans="2:8">
      <c r="D121" s="118" t="s">
        <v>155</v>
      </c>
      <c r="G121" s="50"/>
    </row>
    <row r="122" spans="2:8" ht="45">
      <c r="B122" s="91" t="s">
        <v>18</v>
      </c>
      <c r="C122" s="91" t="s">
        <v>156</v>
      </c>
      <c r="D122" s="92" t="s">
        <v>157</v>
      </c>
      <c r="E122" s="91" t="s">
        <v>25</v>
      </c>
      <c r="F122" s="93">
        <v>1</v>
      </c>
      <c r="G122" s="50">
        <v>0</v>
      </c>
      <c r="H122" s="49">
        <f>ROUND(F122*G122,2)</f>
        <v>0</v>
      </c>
    </row>
    <row r="123" spans="2:8">
      <c r="G123" s="50"/>
    </row>
    <row r="124" spans="2:8">
      <c r="D124" s="118" t="s">
        <v>158</v>
      </c>
      <c r="G124" s="90" t="s">
        <v>159</v>
      </c>
      <c r="H124" s="120">
        <f>+SUM(H125:H137)</f>
        <v>620</v>
      </c>
    </row>
    <row r="125" spans="2:8">
      <c r="D125" s="118"/>
      <c r="G125" s="90"/>
      <c r="H125" s="120"/>
    </row>
    <row r="126" spans="2:8">
      <c r="D126" s="118" t="s">
        <v>160</v>
      </c>
      <c r="G126" s="50"/>
    </row>
    <row r="127" spans="2:8" ht="75">
      <c r="B127" s="91" t="s">
        <v>18</v>
      </c>
      <c r="C127" s="91" t="s">
        <v>161</v>
      </c>
      <c r="D127" s="92" t="s">
        <v>162</v>
      </c>
      <c r="E127" s="91" t="s">
        <v>163</v>
      </c>
      <c r="F127" s="93">
        <v>10</v>
      </c>
      <c r="G127" s="227">
        <v>62</v>
      </c>
      <c r="H127" s="49">
        <f t="shared" ref="H127:H136" si="1">ROUND(F127*G127,2)</f>
        <v>620</v>
      </c>
    </row>
    <row r="128" spans="2:8" ht="45">
      <c r="B128" s="91" t="s">
        <v>22</v>
      </c>
      <c r="C128" s="91" t="s">
        <v>164</v>
      </c>
      <c r="D128" s="92" t="s">
        <v>165</v>
      </c>
      <c r="E128" s="91" t="s">
        <v>35</v>
      </c>
      <c r="F128" s="93">
        <v>21.45</v>
      </c>
      <c r="G128" s="50">
        <v>0</v>
      </c>
      <c r="H128" s="49">
        <f t="shared" si="1"/>
        <v>0</v>
      </c>
    </row>
    <row r="129" spans="2:8" ht="60">
      <c r="B129" s="91" t="s">
        <v>32</v>
      </c>
      <c r="C129" s="91" t="s">
        <v>166</v>
      </c>
      <c r="D129" s="92" t="s">
        <v>167</v>
      </c>
      <c r="E129" s="91" t="s">
        <v>25</v>
      </c>
      <c r="F129" s="93">
        <v>15</v>
      </c>
      <c r="G129" s="50">
        <v>0</v>
      </c>
      <c r="H129" s="49">
        <f t="shared" si="1"/>
        <v>0</v>
      </c>
    </row>
    <row r="130" spans="2:8">
      <c r="B130" s="91" t="s">
        <v>36</v>
      </c>
      <c r="C130" s="91" t="s">
        <v>168</v>
      </c>
      <c r="D130" s="92" t="s">
        <v>169</v>
      </c>
      <c r="E130" s="91" t="s">
        <v>163</v>
      </c>
      <c r="F130" s="93">
        <v>10</v>
      </c>
      <c r="G130" s="50">
        <v>0</v>
      </c>
      <c r="H130" s="49">
        <f t="shared" si="1"/>
        <v>0</v>
      </c>
    </row>
    <row r="131" spans="2:8" ht="45">
      <c r="B131" s="91" t="s">
        <v>40</v>
      </c>
      <c r="C131" s="91" t="s">
        <v>170</v>
      </c>
      <c r="D131" s="92" t="s">
        <v>171</v>
      </c>
      <c r="E131" s="91" t="s">
        <v>35</v>
      </c>
      <c r="F131" s="93">
        <v>561.25</v>
      </c>
      <c r="G131" s="50">
        <v>0</v>
      </c>
      <c r="H131" s="49">
        <f t="shared" si="1"/>
        <v>0</v>
      </c>
    </row>
    <row r="132" spans="2:8" ht="45">
      <c r="B132" s="91" t="s">
        <v>43</v>
      </c>
      <c r="C132" s="91" t="s">
        <v>172</v>
      </c>
      <c r="D132" s="92" t="s">
        <v>173</v>
      </c>
      <c r="E132" s="91" t="s">
        <v>35</v>
      </c>
      <c r="F132" s="93">
        <v>38.950000000000003</v>
      </c>
      <c r="G132" s="50">
        <v>0</v>
      </c>
      <c r="H132" s="49">
        <f t="shared" si="1"/>
        <v>0</v>
      </c>
    </row>
    <row r="133" spans="2:8" ht="60">
      <c r="B133" s="91" t="s">
        <v>46</v>
      </c>
      <c r="C133" s="91" t="s">
        <v>174</v>
      </c>
      <c r="D133" s="92" t="s">
        <v>175</v>
      </c>
      <c r="E133" s="91" t="s">
        <v>163</v>
      </c>
      <c r="F133" s="93">
        <v>5</v>
      </c>
      <c r="G133" s="50">
        <v>0</v>
      </c>
      <c r="H133" s="49">
        <f t="shared" si="1"/>
        <v>0</v>
      </c>
    </row>
    <row r="134" spans="2:8" ht="60">
      <c r="B134" s="91" t="s">
        <v>49</v>
      </c>
      <c r="C134" s="91" t="s">
        <v>176</v>
      </c>
      <c r="D134" s="92" t="s">
        <v>177</v>
      </c>
      <c r="E134" s="91" t="s">
        <v>163</v>
      </c>
      <c r="F134" s="93">
        <v>10</v>
      </c>
      <c r="G134" s="50">
        <v>0</v>
      </c>
      <c r="H134" s="49">
        <f t="shared" si="1"/>
        <v>0</v>
      </c>
    </row>
    <row r="135" spans="2:8" ht="60">
      <c r="B135" s="91" t="s">
        <v>52</v>
      </c>
      <c r="C135" s="91" t="s">
        <v>178</v>
      </c>
      <c r="D135" s="92" t="s">
        <v>179</v>
      </c>
      <c r="E135" s="91" t="s">
        <v>163</v>
      </c>
      <c r="F135" s="93">
        <v>5</v>
      </c>
      <c r="G135" s="50">
        <v>0</v>
      </c>
      <c r="H135" s="49">
        <f t="shared" si="1"/>
        <v>0</v>
      </c>
    </row>
    <row r="136" spans="2:8" ht="30">
      <c r="B136" s="91" t="s">
        <v>55</v>
      </c>
      <c r="C136" s="91" t="s">
        <v>656</v>
      </c>
      <c r="D136" s="92" t="s">
        <v>1018</v>
      </c>
      <c r="E136" s="91" t="s">
        <v>25</v>
      </c>
      <c r="F136" s="93">
        <v>1</v>
      </c>
      <c r="G136" s="50">
        <v>0</v>
      </c>
      <c r="H136" s="49">
        <f t="shared" si="1"/>
        <v>0</v>
      </c>
    </row>
    <row r="137" spans="2:8" ht="17.45" customHeight="1"/>
    <row r="138" spans="2:8">
      <c r="D138" s="122" t="str">
        <f>D9</f>
        <v>1 PREDDELA</v>
      </c>
      <c r="E138" s="123">
        <f>H9</f>
        <v>10000</v>
      </c>
    </row>
    <row r="139" spans="2:8" ht="17.45" customHeight="1">
      <c r="D139" s="122" t="str">
        <f>D36</f>
        <v>2 ZEMELJSKA DELA</v>
      </c>
      <c r="E139" s="123">
        <f>H36</f>
        <v>0</v>
      </c>
    </row>
    <row r="140" spans="2:8">
      <c r="D140" s="122" t="str">
        <f>D67</f>
        <v>3 VOZIŠČNE KONSTRUKCIJE</v>
      </c>
      <c r="E140" s="123">
        <f>H67</f>
        <v>0</v>
      </c>
    </row>
    <row r="141" spans="2:8">
      <c r="D141" s="122" t="str">
        <f>D102</f>
        <v>4 ODVODNJAVANJE</v>
      </c>
      <c r="E141" s="123">
        <f>H102</f>
        <v>0</v>
      </c>
    </row>
    <row r="142" spans="2:8">
      <c r="D142" s="122" t="str">
        <f>D112</f>
        <v>5 GRADBENA IN OBRTNIŠKA DELA</v>
      </c>
      <c r="E142" s="123">
        <f>H112</f>
        <v>0</v>
      </c>
    </row>
    <row r="143" spans="2:8">
      <c r="D143" s="507" t="str">
        <f>D124</f>
        <v>7 TUJE STORITVE</v>
      </c>
      <c r="E143" s="125">
        <f>H124</f>
        <v>620</v>
      </c>
    </row>
    <row r="144" spans="2:8">
      <c r="D144" s="220" t="s">
        <v>180</v>
      </c>
      <c r="E144" s="127">
        <f>+SUM(E138:E143)</f>
        <v>10620</v>
      </c>
    </row>
    <row r="146" spans="7:7">
      <c r="G146" s="119"/>
    </row>
  </sheetData>
  <sheetProtection algorithmName="SHA-512" hashValue="aD6P8Tu2rSj51jUzGMAkXJDCCuhAlC+0CgiEoPaVl/7uGNVfzjlO666oJ2wOdlpri8R67Tv7yPyEu1gsGXPKXQ==" saltValue="ulj+SXWpdPmdVC6+/LAZfA==" spinCount="100000" sheet="1"/>
  <mergeCells count="1">
    <mergeCell ref="D5:H5"/>
  </mergeCells>
  <pageMargins left="0.98425196850393704" right="0.39370078740157499" top="0.78740157480314998" bottom="0.78740157480314998" header="0" footer="0.196850393700787"/>
  <pageSetup paperSize="9" scale="64" fitToHeight="0" orientation="portrait" r:id="rId1"/>
  <headerFooter>
    <oddFooter>&amp;CStran &amp;P od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60B71-6F09-4B19-9747-907A3D85D26D}">
  <sheetPr codeName="List3">
    <pageSetUpPr fitToPage="1"/>
  </sheetPr>
  <dimension ref="B1:H60"/>
  <sheetViews>
    <sheetView zoomScaleNormal="100" workbookViewId="0">
      <pane ySplit="7" topLeftCell="A47" activePane="bottomLeft" state="frozen"/>
      <selection pane="bottomLeft" activeCell="G48" sqref="G48"/>
    </sheetView>
  </sheetViews>
  <sheetFormatPr defaultRowHeight="15"/>
  <cols>
    <col min="1" max="1" width="9.140625" style="47"/>
    <col min="2" max="3" width="10.7109375" style="91" customWidth="1"/>
    <col min="4" max="4" width="47.7109375" style="92" customWidth="1"/>
    <col min="5" max="5" width="14.7109375" style="91" customWidth="1"/>
    <col min="6" max="6" width="12.7109375" style="93" customWidth="1"/>
    <col min="7" max="7" width="15.7109375" style="94" customWidth="1"/>
    <col min="8" max="8" width="15.7109375" style="49" customWidth="1"/>
    <col min="9" max="257" width="9.140625" style="47"/>
    <col min="258" max="259" width="10.7109375" style="47" customWidth="1"/>
    <col min="260" max="260" width="47.7109375" style="47" customWidth="1"/>
    <col min="261" max="261" width="14.7109375" style="47" customWidth="1"/>
    <col min="262" max="262" width="12.7109375" style="47" customWidth="1"/>
    <col min="263" max="264" width="15.7109375" style="47" customWidth="1"/>
    <col min="265" max="513" width="9.140625" style="47"/>
    <col min="514" max="515" width="10.7109375" style="47" customWidth="1"/>
    <col min="516" max="516" width="47.7109375" style="47" customWidth="1"/>
    <col min="517" max="517" width="14.7109375" style="47" customWidth="1"/>
    <col min="518" max="518" width="12.7109375" style="47" customWidth="1"/>
    <col min="519" max="520" width="15.7109375" style="47" customWidth="1"/>
    <col min="521" max="769" width="9.140625" style="47"/>
    <col min="770" max="771" width="10.7109375" style="47" customWidth="1"/>
    <col min="772" max="772" width="47.7109375" style="47" customWidth="1"/>
    <col min="773" max="773" width="14.7109375" style="47" customWidth="1"/>
    <col min="774" max="774" width="12.7109375" style="47" customWidth="1"/>
    <col min="775" max="776" width="15.7109375" style="47" customWidth="1"/>
    <col min="777" max="1025" width="9.140625" style="47"/>
    <col min="1026" max="1027" width="10.7109375" style="47" customWidth="1"/>
    <col min="1028" max="1028" width="47.7109375" style="47" customWidth="1"/>
    <col min="1029" max="1029" width="14.7109375" style="47" customWidth="1"/>
    <col min="1030" max="1030" width="12.7109375" style="47" customWidth="1"/>
    <col min="1031" max="1032" width="15.7109375" style="47" customWidth="1"/>
    <col min="1033" max="1281" width="9.140625" style="47"/>
    <col min="1282" max="1283" width="10.7109375" style="47" customWidth="1"/>
    <col min="1284" max="1284" width="47.7109375" style="47" customWidth="1"/>
    <col min="1285" max="1285" width="14.7109375" style="47" customWidth="1"/>
    <col min="1286" max="1286" width="12.7109375" style="47" customWidth="1"/>
    <col min="1287" max="1288" width="15.7109375" style="47" customWidth="1"/>
    <col min="1289" max="1537" width="9.140625" style="47"/>
    <col min="1538" max="1539" width="10.7109375" style="47" customWidth="1"/>
    <col min="1540" max="1540" width="47.7109375" style="47" customWidth="1"/>
    <col min="1541" max="1541" width="14.7109375" style="47" customWidth="1"/>
    <col min="1542" max="1542" width="12.7109375" style="47" customWidth="1"/>
    <col min="1543" max="1544" width="15.7109375" style="47" customWidth="1"/>
    <col min="1545" max="1793" width="9.140625" style="47"/>
    <col min="1794" max="1795" width="10.7109375" style="47" customWidth="1"/>
    <col min="1796" max="1796" width="47.7109375" style="47" customWidth="1"/>
    <col min="1797" max="1797" width="14.7109375" style="47" customWidth="1"/>
    <col min="1798" max="1798" width="12.7109375" style="47" customWidth="1"/>
    <col min="1799" max="1800" width="15.7109375" style="47" customWidth="1"/>
    <col min="1801" max="2049" width="9.140625" style="47"/>
    <col min="2050" max="2051" width="10.7109375" style="47" customWidth="1"/>
    <col min="2052" max="2052" width="47.7109375" style="47" customWidth="1"/>
    <col min="2053" max="2053" width="14.7109375" style="47" customWidth="1"/>
    <col min="2054" max="2054" width="12.7109375" style="47" customWidth="1"/>
    <col min="2055" max="2056" width="15.7109375" style="47" customWidth="1"/>
    <col min="2057" max="2305" width="9.140625" style="47"/>
    <col min="2306" max="2307" width="10.7109375" style="47" customWidth="1"/>
    <col min="2308" max="2308" width="47.7109375" style="47" customWidth="1"/>
    <col min="2309" max="2309" width="14.7109375" style="47" customWidth="1"/>
    <col min="2310" max="2310" width="12.7109375" style="47" customWidth="1"/>
    <col min="2311" max="2312" width="15.7109375" style="47" customWidth="1"/>
    <col min="2313" max="2561" width="9.140625" style="47"/>
    <col min="2562" max="2563" width="10.7109375" style="47" customWidth="1"/>
    <col min="2564" max="2564" width="47.7109375" style="47" customWidth="1"/>
    <col min="2565" max="2565" width="14.7109375" style="47" customWidth="1"/>
    <col min="2566" max="2566" width="12.7109375" style="47" customWidth="1"/>
    <col min="2567" max="2568" width="15.7109375" style="47" customWidth="1"/>
    <col min="2569" max="2817" width="9.140625" style="47"/>
    <col min="2818" max="2819" width="10.7109375" style="47" customWidth="1"/>
    <col min="2820" max="2820" width="47.7109375" style="47" customWidth="1"/>
    <col min="2821" max="2821" width="14.7109375" style="47" customWidth="1"/>
    <col min="2822" max="2822" width="12.7109375" style="47" customWidth="1"/>
    <col min="2823" max="2824" width="15.7109375" style="47" customWidth="1"/>
    <col min="2825" max="3073" width="9.140625" style="47"/>
    <col min="3074" max="3075" width="10.7109375" style="47" customWidth="1"/>
    <col min="3076" max="3076" width="47.7109375" style="47" customWidth="1"/>
    <col min="3077" max="3077" width="14.7109375" style="47" customWidth="1"/>
    <col min="3078" max="3078" width="12.7109375" style="47" customWidth="1"/>
    <col min="3079" max="3080" width="15.7109375" style="47" customWidth="1"/>
    <col min="3081" max="3329" width="9.140625" style="47"/>
    <col min="3330" max="3331" width="10.7109375" style="47" customWidth="1"/>
    <col min="3332" max="3332" width="47.7109375" style="47" customWidth="1"/>
    <col min="3333" max="3333" width="14.7109375" style="47" customWidth="1"/>
    <col min="3334" max="3334" width="12.7109375" style="47" customWidth="1"/>
    <col min="3335" max="3336" width="15.7109375" style="47" customWidth="1"/>
    <col min="3337" max="3585" width="9.140625" style="47"/>
    <col min="3586" max="3587" width="10.7109375" style="47" customWidth="1"/>
    <col min="3588" max="3588" width="47.7109375" style="47" customWidth="1"/>
    <col min="3589" max="3589" width="14.7109375" style="47" customWidth="1"/>
    <col min="3590" max="3590" width="12.7109375" style="47" customWidth="1"/>
    <col min="3591" max="3592" width="15.7109375" style="47" customWidth="1"/>
    <col min="3593" max="3841" width="9.140625" style="47"/>
    <col min="3842" max="3843" width="10.7109375" style="47" customWidth="1"/>
    <col min="3844" max="3844" width="47.7109375" style="47" customWidth="1"/>
    <col min="3845" max="3845" width="14.7109375" style="47" customWidth="1"/>
    <col min="3846" max="3846" width="12.7109375" style="47" customWidth="1"/>
    <col min="3847" max="3848" width="15.7109375" style="47" customWidth="1"/>
    <col min="3849" max="4097" width="9.140625" style="47"/>
    <col min="4098" max="4099" width="10.7109375" style="47" customWidth="1"/>
    <col min="4100" max="4100" width="47.7109375" style="47" customWidth="1"/>
    <col min="4101" max="4101" width="14.7109375" style="47" customWidth="1"/>
    <col min="4102" max="4102" width="12.7109375" style="47" customWidth="1"/>
    <col min="4103" max="4104" width="15.7109375" style="47" customWidth="1"/>
    <col min="4105" max="4353" width="9.140625" style="47"/>
    <col min="4354" max="4355" width="10.7109375" style="47" customWidth="1"/>
    <col min="4356" max="4356" width="47.7109375" style="47" customWidth="1"/>
    <col min="4357" max="4357" width="14.7109375" style="47" customWidth="1"/>
    <col min="4358" max="4358" width="12.7109375" style="47" customWidth="1"/>
    <col min="4359" max="4360" width="15.7109375" style="47" customWidth="1"/>
    <col min="4361" max="4609" width="9.140625" style="47"/>
    <col min="4610" max="4611" width="10.7109375" style="47" customWidth="1"/>
    <col min="4612" max="4612" width="47.7109375" style="47" customWidth="1"/>
    <col min="4613" max="4613" width="14.7109375" style="47" customWidth="1"/>
    <col min="4614" max="4614" width="12.7109375" style="47" customWidth="1"/>
    <col min="4615" max="4616" width="15.7109375" style="47" customWidth="1"/>
    <col min="4617" max="4865" width="9.140625" style="47"/>
    <col min="4866" max="4867" width="10.7109375" style="47" customWidth="1"/>
    <col min="4868" max="4868" width="47.7109375" style="47" customWidth="1"/>
    <col min="4869" max="4869" width="14.7109375" style="47" customWidth="1"/>
    <col min="4870" max="4870" width="12.7109375" style="47" customWidth="1"/>
    <col min="4871" max="4872" width="15.7109375" style="47" customWidth="1"/>
    <col min="4873" max="5121" width="9.140625" style="47"/>
    <col min="5122" max="5123" width="10.7109375" style="47" customWidth="1"/>
    <col min="5124" max="5124" width="47.7109375" style="47" customWidth="1"/>
    <col min="5125" max="5125" width="14.7109375" style="47" customWidth="1"/>
    <col min="5126" max="5126" width="12.7109375" style="47" customWidth="1"/>
    <col min="5127" max="5128" width="15.7109375" style="47" customWidth="1"/>
    <col min="5129" max="5377" width="9.140625" style="47"/>
    <col min="5378" max="5379" width="10.7109375" style="47" customWidth="1"/>
    <col min="5380" max="5380" width="47.7109375" style="47" customWidth="1"/>
    <col min="5381" max="5381" width="14.7109375" style="47" customWidth="1"/>
    <col min="5382" max="5382" width="12.7109375" style="47" customWidth="1"/>
    <col min="5383" max="5384" width="15.7109375" style="47" customWidth="1"/>
    <col min="5385" max="5633" width="9.140625" style="47"/>
    <col min="5634" max="5635" width="10.7109375" style="47" customWidth="1"/>
    <col min="5636" max="5636" width="47.7109375" style="47" customWidth="1"/>
    <col min="5637" max="5637" width="14.7109375" style="47" customWidth="1"/>
    <col min="5638" max="5638" width="12.7109375" style="47" customWidth="1"/>
    <col min="5639" max="5640" width="15.7109375" style="47" customWidth="1"/>
    <col min="5641" max="5889" width="9.140625" style="47"/>
    <col min="5890" max="5891" width="10.7109375" style="47" customWidth="1"/>
    <col min="5892" max="5892" width="47.7109375" style="47" customWidth="1"/>
    <col min="5893" max="5893" width="14.7109375" style="47" customWidth="1"/>
    <col min="5894" max="5894" width="12.7109375" style="47" customWidth="1"/>
    <col min="5895" max="5896" width="15.7109375" style="47" customWidth="1"/>
    <col min="5897" max="6145" width="9.140625" style="47"/>
    <col min="6146" max="6147" width="10.7109375" style="47" customWidth="1"/>
    <col min="6148" max="6148" width="47.7109375" style="47" customWidth="1"/>
    <col min="6149" max="6149" width="14.7109375" style="47" customWidth="1"/>
    <col min="6150" max="6150" width="12.7109375" style="47" customWidth="1"/>
    <col min="6151" max="6152" width="15.7109375" style="47" customWidth="1"/>
    <col min="6153" max="6401" width="9.140625" style="47"/>
    <col min="6402" max="6403" width="10.7109375" style="47" customWidth="1"/>
    <col min="6404" max="6404" width="47.7109375" style="47" customWidth="1"/>
    <col min="6405" max="6405" width="14.7109375" style="47" customWidth="1"/>
    <col min="6406" max="6406" width="12.7109375" style="47" customWidth="1"/>
    <col min="6407" max="6408" width="15.7109375" style="47" customWidth="1"/>
    <col min="6409" max="6657" width="9.140625" style="47"/>
    <col min="6658" max="6659" width="10.7109375" style="47" customWidth="1"/>
    <col min="6660" max="6660" width="47.7109375" style="47" customWidth="1"/>
    <col min="6661" max="6661" width="14.7109375" style="47" customWidth="1"/>
    <col min="6662" max="6662" width="12.7109375" style="47" customWidth="1"/>
    <col min="6663" max="6664" width="15.7109375" style="47" customWidth="1"/>
    <col min="6665" max="6913" width="9.140625" style="47"/>
    <col min="6914" max="6915" width="10.7109375" style="47" customWidth="1"/>
    <col min="6916" max="6916" width="47.7109375" style="47" customWidth="1"/>
    <col min="6917" max="6917" width="14.7109375" style="47" customWidth="1"/>
    <col min="6918" max="6918" width="12.7109375" style="47" customWidth="1"/>
    <col min="6919" max="6920" width="15.7109375" style="47" customWidth="1"/>
    <col min="6921" max="7169" width="9.140625" style="47"/>
    <col min="7170" max="7171" width="10.7109375" style="47" customWidth="1"/>
    <col min="7172" max="7172" width="47.7109375" style="47" customWidth="1"/>
    <col min="7173" max="7173" width="14.7109375" style="47" customWidth="1"/>
    <col min="7174" max="7174" width="12.7109375" style="47" customWidth="1"/>
    <col min="7175" max="7176" width="15.7109375" style="47" customWidth="1"/>
    <col min="7177" max="7425" width="9.140625" style="47"/>
    <col min="7426" max="7427" width="10.7109375" style="47" customWidth="1"/>
    <col min="7428" max="7428" width="47.7109375" style="47" customWidth="1"/>
    <col min="7429" max="7429" width="14.7109375" style="47" customWidth="1"/>
    <col min="7430" max="7430" width="12.7109375" style="47" customWidth="1"/>
    <col min="7431" max="7432" width="15.7109375" style="47" customWidth="1"/>
    <col min="7433" max="7681" width="9.140625" style="47"/>
    <col min="7682" max="7683" width="10.7109375" style="47" customWidth="1"/>
    <col min="7684" max="7684" width="47.7109375" style="47" customWidth="1"/>
    <col min="7685" max="7685" width="14.7109375" style="47" customWidth="1"/>
    <col min="7686" max="7686" width="12.7109375" style="47" customWidth="1"/>
    <col min="7687" max="7688" width="15.7109375" style="47" customWidth="1"/>
    <col min="7689" max="7937" width="9.140625" style="47"/>
    <col min="7938" max="7939" width="10.7109375" style="47" customWidth="1"/>
    <col min="7940" max="7940" width="47.7109375" style="47" customWidth="1"/>
    <col min="7941" max="7941" width="14.7109375" style="47" customWidth="1"/>
    <col min="7942" max="7942" width="12.7109375" style="47" customWidth="1"/>
    <col min="7943" max="7944" width="15.7109375" style="47" customWidth="1"/>
    <col min="7945" max="8193" width="9.140625" style="47"/>
    <col min="8194" max="8195" width="10.7109375" style="47" customWidth="1"/>
    <col min="8196" max="8196" width="47.7109375" style="47" customWidth="1"/>
    <col min="8197" max="8197" width="14.7109375" style="47" customWidth="1"/>
    <col min="8198" max="8198" width="12.7109375" style="47" customWidth="1"/>
    <col min="8199" max="8200" width="15.7109375" style="47" customWidth="1"/>
    <col min="8201" max="8449" width="9.140625" style="47"/>
    <col min="8450" max="8451" width="10.7109375" style="47" customWidth="1"/>
    <col min="8452" max="8452" width="47.7109375" style="47" customWidth="1"/>
    <col min="8453" max="8453" width="14.7109375" style="47" customWidth="1"/>
    <col min="8454" max="8454" width="12.7109375" style="47" customWidth="1"/>
    <col min="8455" max="8456" width="15.7109375" style="47" customWidth="1"/>
    <col min="8457" max="8705" width="9.140625" style="47"/>
    <col min="8706" max="8707" width="10.7109375" style="47" customWidth="1"/>
    <col min="8708" max="8708" width="47.7109375" style="47" customWidth="1"/>
    <col min="8709" max="8709" width="14.7109375" style="47" customWidth="1"/>
    <col min="8710" max="8710" width="12.7109375" style="47" customWidth="1"/>
    <col min="8711" max="8712" width="15.7109375" style="47" customWidth="1"/>
    <col min="8713" max="8961" width="9.140625" style="47"/>
    <col min="8962" max="8963" width="10.7109375" style="47" customWidth="1"/>
    <col min="8964" max="8964" width="47.7109375" style="47" customWidth="1"/>
    <col min="8965" max="8965" width="14.7109375" style="47" customWidth="1"/>
    <col min="8966" max="8966" width="12.7109375" style="47" customWidth="1"/>
    <col min="8967" max="8968" width="15.7109375" style="47" customWidth="1"/>
    <col min="8969" max="9217" width="9.140625" style="47"/>
    <col min="9218" max="9219" width="10.7109375" style="47" customWidth="1"/>
    <col min="9220" max="9220" width="47.7109375" style="47" customWidth="1"/>
    <col min="9221" max="9221" width="14.7109375" style="47" customWidth="1"/>
    <col min="9222" max="9222" width="12.7109375" style="47" customWidth="1"/>
    <col min="9223" max="9224" width="15.7109375" style="47" customWidth="1"/>
    <col min="9225" max="9473" width="9.140625" style="47"/>
    <col min="9474" max="9475" width="10.7109375" style="47" customWidth="1"/>
    <col min="9476" max="9476" width="47.7109375" style="47" customWidth="1"/>
    <col min="9477" max="9477" width="14.7109375" style="47" customWidth="1"/>
    <col min="9478" max="9478" width="12.7109375" style="47" customWidth="1"/>
    <col min="9479" max="9480" width="15.7109375" style="47" customWidth="1"/>
    <col min="9481" max="9729" width="9.140625" style="47"/>
    <col min="9730" max="9731" width="10.7109375" style="47" customWidth="1"/>
    <col min="9732" max="9732" width="47.7109375" style="47" customWidth="1"/>
    <col min="9733" max="9733" width="14.7109375" style="47" customWidth="1"/>
    <col min="9734" max="9734" width="12.7109375" style="47" customWidth="1"/>
    <col min="9735" max="9736" width="15.7109375" style="47" customWidth="1"/>
    <col min="9737" max="9985" width="9.140625" style="47"/>
    <col min="9986" max="9987" width="10.7109375" style="47" customWidth="1"/>
    <col min="9988" max="9988" width="47.7109375" style="47" customWidth="1"/>
    <col min="9989" max="9989" width="14.7109375" style="47" customWidth="1"/>
    <col min="9990" max="9990" width="12.7109375" style="47" customWidth="1"/>
    <col min="9991" max="9992" width="15.7109375" style="47" customWidth="1"/>
    <col min="9993" max="10241" width="9.140625" style="47"/>
    <col min="10242" max="10243" width="10.7109375" style="47" customWidth="1"/>
    <col min="10244" max="10244" width="47.7109375" style="47" customWidth="1"/>
    <col min="10245" max="10245" width="14.7109375" style="47" customWidth="1"/>
    <col min="10246" max="10246" width="12.7109375" style="47" customWidth="1"/>
    <col min="10247" max="10248" width="15.7109375" style="47" customWidth="1"/>
    <col min="10249" max="10497" width="9.140625" style="47"/>
    <col min="10498" max="10499" width="10.7109375" style="47" customWidth="1"/>
    <col min="10500" max="10500" width="47.7109375" style="47" customWidth="1"/>
    <col min="10501" max="10501" width="14.7109375" style="47" customWidth="1"/>
    <col min="10502" max="10502" width="12.7109375" style="47" customWidth="1"/>
    <col min="10503" max="10504" width="15.7109375" style="47" customWidth="1"/>
    <col min="10505" max="10753" width="9.140625" style="47"/>
    <col min="10754" max="10755" width="10.7109375" style="47" customWidth="1"/>
    <col min="10756" max="10756" width="47.7109375" style="47" customWidth="1"/>
    <col min="10757" max="10757" width="14.7109375" style="47" customWidth="1"/>
    <col min="10758" max="10758" width="12.7109375" style="47" customWidth="1"/>
    <col min="10759" max="10760" width="15.7109375" style="47" customWidth="1"/>
    <col min="10761" max="11009" width="9.140625" style="47"/>
    <col min="11010" max="11011" width="10.7109375" style="47" customWidth="1"/>
    <col min="11012" max="11012" width="47.7109375" style="47" customWidth="1"/>
    <col min="11013" max="11013" width="14.7109375" style="47" customWidth="1"/>
    <col min="11014" max="11014" width="12.7109375" style="47" customWidth="1"/>
    <col min="11015" max="11016" width="15.7109375" style="47" customWidth="1"/>
    <col min="11017" max="11265" width="9.140625" style="47"/>
    <col min="11266" max="11267" width="10.7109375" style="47" customWidth="1"/>
    <col min="11268" max="11268" width="47.7109375" style="47" customWidth="1"/>
    <col min="11269" max="11269" width="14.7109375" style="47" customWidth="1"/>
    <col min="11270" max="11270" width="12.7109375" style="47" customWidth="1"/>
    <col min="11271" max="11272" width="15.7109375" style="47" customWidth="1"/>
    <col min="11273" max="11521" width="9.140625" style="47"/>
    <col min="11522" max="11523" width="10.7109375" style="47" customWidth="1"/>
    <col min="11524" max="11524" width="47.7109375" style="47" customWidth="1"/>
    <col min="11525" max="11525" width="14.7109375" style="47" customWidth="1"/>
    <col min="11526" max="11526" width="12.7109375" style="47" customWidth="1"/>
    <col min="11527" max="11528" width="15.7109375" style="47" customWidth="1"/>
    <col min="11529" max="11777" width="9.140625" style="47"/>
    <col min="11778" max="11779" width="10.7109375" style="47" customWidth="1"/>
    <col min="11780" max="11780" width="47.7109375" style="47" customWidth="1"/>
    <col min="11781" max="11781" width="14.7109375" style="47" customWidth="1"/>
    <col min="11782" max="11782" width="12.7109375" style="47" customWidth="1"/>
    <col min="11783" max="11784" width="15.7109375" style="47" customWidth="1"/>
    <col min="11785" max="12033" width="9.140625" style="47"/>
    <col min="12034" max="12035" width="10.7109375" style="47" customWidth="1"/>
    <col min="12036" max="12036" width="47.7109375" style="47" customWidth="1"/>
    <col min="12037" max="12037" width="14.7109375" style="47" customWidth="1"/>
    <col min="12038" max="12038" width="12.7109375" style="47" customWidth="1"/>
    <col min="12039" max="12040" width="15.7109375" style="47" customWidth="1"/>
    <col min="12041" max="12289" width="9.140625" style="47"/>
    <col min="12290" max="12291" width="10.7109375" style="47" customWidth="1"/>
    <col min="12292" max="12292" width="47.7109375" style="47" customWidth="1"/>
    <col min="12293" max="12293" width="14.7109375" style="47" customWidth="1"/>
    <col min="12294" max="12294" width="12.7109375" style="47" customWidth="1"/>
    <col min="12295" max="12296" width="15.7109375" style="47" customWidth="1"/>
    <col min="12297" max="12545" width="9.140625" style="47"/>
    <col min="12546" max="12547" width="10.7109375" style="47" customWidth="1"/>
    <col min="12548" max="12548" width="47.7109375" style="47" customWidth="1"/>
    <col min="12549" max="12549" width="14.7109375" style="47" customWidth="1"/>
    <col min="12550" max="12550" width="12.7109375" style="47" customWidth="1"/>
    <col min="12551" max="12552" width="15.7109375" style="47" customWidth="1"/>
    <col min="12553" max="12801" width="9.140625" style="47"/>
    <col min="12802" max="12803" width="10.7109375" style="47" customWidth="1"/>
    <col min="12804" max="12804" width="47.7109375" style="47" customWidth="1"/>
    <col min="12805" max="12805" width="14.7109375" style="47" customWidth="1"/>
    <col min="12806" max="12806" width="12.7109375" style="47" customWidth="1"/>
    <col min="12807" max="12808" width="15.7109375" style="47" customWidth="1"/>
    <col min="12809" max="13057" width="9.140625" style="47"/>
    <col min="13058" max="13059" width="10.7109375" style="47" customWidth="1"/>
    <col min="13060" max="13060" width="47.7109375" style="47" customWidth="1"/>
    <col min="13061" max="13061" width="14.7109375" style="47" customWidth="1"/>
    <col min="13062" max="13062" width="12.7109375" style="47" customWidth="1"/>
    <col min="13063" max="13064" width="15.7109375" style="47" customWidth="1"/>
    <col min="13065" max="13313" width="9.140625" style="47"/>
    <col min="13314" max="13315" width="10.7109375" style="47" customWidth="1"/>
    <col min="13316" max="13316" width="47.7109375" style="47" customWidth="1"/>
    <col min="13317" max="13317" width="14.7109375" style="47" customWidth="1"/>
    <col min="13318" max="13318" width="12.7109375" style="47" customWidth="1"/>
    <col min="13319" max="13320" width="15.7109375" style="47" customWidth="1"/>
    <col min="13321" max="13569" width="9.140625" style="47"/>
    <col min="13570" max="13571" width="10.7109375" style="47" customWidth="1"/>
    <col min="13572" max="13572" width="47.7109375" style="47" customWidth="1"/>
    <col min="13573" max="13573" width="14.7109375" style="47" customWidth="1"/>
    <col min="13574" max="13574" width="12.7109375" style="47" customWidth="1"/>
    <col min="13575" max="13576" width="15.7109375" style="47" customWidth="1"/>
    <col min="13577" max="13825" width="9.140625" style="47"/>
    <col min="13826" max="13827" width="10.7109375" style="47" customWidth="1"/>
    <col min="13828" max="13828" width="47.7109375" style="47" customWidth="1"/>
    <col min="13829" max="13829" width="14.7109375" style="47" customWidth="1"/>
    <col min="13830" max="13830" width="12.7109375" style="47" customWidth="1"/>
    <col min="13831" max="13832" width="15.7109375" style="47" customWidth="1"/>
    <col min="13833" max="14081" width="9.140625" style="47"/>
    <col min="14082" max="14083" width="10.7109375" style="47" customWidth="1"/>
    <col min="14084" max="14084" width="47.7109375" style="47" customWidth="1"/>
    <col min="14085" max="14085" width="14.7109375" style="47" customWidth="1"/>
    <col min="14086" max="14086" width="12.7109375" style="47" customWidth="1"/>
    <col min="14087" max="14088" width="15.7109375" style="47" customWidth="1"/>
    <col min="14089" max="14337" width="9.140625" style="47"/>
    <col min="14338" max="14339" width="10.7109375" style="47" customWidth="1"/>
    <col min="14340" max="14340" width="47.7109375" style="47" customWidth="1"/>
    <col min="14341" max="14341" width="14.7109375" style="47" customWidth="1"/>
    <col min="14342" max="14342" width="12.7109375" style="47" customWidth="1"/>
    <col min="14343" max="14344" width="15.7109375" style="47" customWidth="1"/>
    <col min="14345" max="14593" width="9.140625" style="47"/>
    <col min="14594" max="14595" width="10.7109375" style="47" customWidth="1"/>
    <col min="14596" max="14596" width="47.7109375" style="47" customWidth="1"/>
    <col min="14597" max="14597" width="14.7109375" style="47" customWidth="1"/>
    <col min="14598" max="14598" width="12.7109375" style="47" customWidth="1"/>
    <col min="14599" max="14600" width="15.7109375" style="47" customWidth="1"/>
    <col min="14601" max="14849" width="9.140625" style="47"/>
    <col min="14850" max="14851" width="10.7109375" style="47" customWidth="1"/>
    <col min="14852" max="14852" width="47.7109375" style="47" customWidth="1"/>
    <col min="14853" max="14853" width="14.7109375" style="47" customWidth="1"/>
    <col min="14854" max="14854" width="12.7109375" style="47" customWidth="1"/>
    <col min="14855" max="14856" width="15.7109375" style="47" customWidth="1"/>
    <col min="14857" max="15105" width="9.140625" style="47"/>
    <col min="15106" max="15107" width="10.7109375" style="47" customWidth="1"/>
    <col min="15108" max="15108" width="47.7109375" style="47" customWidth="1"/>
    <col min="15109" max="15109" width="14.7109375" style="47" customWidth="1"/>
    <col min="15110" max="15110" width="12.7109375" style="47" customWidth="1"/>
    <col min="15111" max="15112" width="15.7109375" style="47" customWidth="1"/>
    <col min="15113" max="15361" width="9.140625" style="47"/>
    <col min="15362" max="15363" width="10.7109375" style="47" customWidth="1"/>
    <col min="15364" max="15364" width="47.7109375" style="47" customWidth="1"/>
    <col min="15365" max="15365" width="14.7109375" style="47" customWidth="1"/>
    <col min="15366" max="15366" width="12.7109375" style="47" customWidth="1"/>
    <col min="15367" max="15368" width="15.7109375" style="47" customWidth="1"/>
    <col min="15369" max="15617" width="9.140625" style="47"/>
    <col min="15618" max="15619" width="10.7109375" style="47" customWidth="1"/>
    <col min="15620" max="15620" width="47.7109375" style="47" customWidth="1"/>
    <col min="15621" max="15621" width="14.7109375" style="47" customWidth="1"/>
    <col min="15622" max="15622" width="12.7109375" style="47" customWidth="1"/>
    <col min="15623" max="15624" width="15.7109375" style="47" customWidth="1"/>
    <col min="15625" max="15873" width="9.140625" style="47"/>
    <col min="15874" max="15875" width="10.7109375" style="47" customWidth="1"/>
    <col min="15876" max="15876" width="47.7109375" style="47" customWidth="1"/>
    <col min="15877" max="15877" width="14.7109375" style="47" customWidth="1"/>
    <col min="15878" max="15878" width="12.7109375" style="47" customWidth="1"/>
    <col min="15879" max="15880" width="15.7109375" style="47" customWidth="1"/>
    <col min="15881" max="16129" width="9.140625" style="47"/>
    <col min="16130" max="16131" width="10.7109375" style="47" customWidth="1"/>
    <col min="16132" max="16132" width="47.7109375" style="47" customWidth="1"/>
    <col min="16133" max="16133" width="14.7109375" style="47" customWidth="1"/>
    <col min="16134" max="16134" width="12.7109375" style="47" customWidth="1"/>
    <col min="16135" max="16136" width="15.7109375" style="47" customWidth="1"/>
    <col min="16137" max="16384" width="9.140625" style="47"/>
  </cols>
  <sheetData>
    <row r="1" spans="2:8" ht="20.100000000000001" customHeight="1">
      <c r="B1" s="48" t="s">
        <v>206</v>
      </c>
    </row>
    <row r="2" spans="2:8" s="97" customFormat="1" ht="15" customHeight="1">
      <c r="B2" s="95" t="s">
        <v>1</v>
      </c>
      <c r="C2" s="96" t="s">
        <v>207</v>
      </c>
      <c r="E2" s="98"/>
      <c r="F2" s="93"/>
      <c r="G2" s="99"/>
      <c r="H2" s="49"/>
    </row>
    <row r="3" spans="2:8" s="97" customFormat="1" ht="15" customHeight="1">
      <c r="B3" s="95" t="s">
        <v>2</v>
      </c>
      <c r="C3" s="96" t="s">
        <v>208</v>
      </c>
      <c r="E3" s="98"/>
      <c r="F3" s="93"/>
      <c r="G3" s="99"/>
      <c r="H3" s="49"/>
    </row>
    <row r="4" spans="2:8" s="97" customFormat="1" ht="15" customHeight="1">
      <c r="B4" s="95"/>
      <c r="C4" s="96" t="s">
        <v>209</v>
      </c>
      <c r="E4" s="98"/>
      <c r="F4" s="93"/>
      <c r="G4" s="99"/>
      <c r="H4" s="49"/>
    </row>
    <row r="5" spans="2:8" s="97" customFormat="1" ht="20.100000000000001" customHeight="1">
      <c r="B5" s="95" t="s">
        <v>5</v>
      </c>
      <c r="C5" s="96" t="s">
        <v>210</v>
      </c>
      <c r="D5" s="516" t="s">
        <v>7</v>
      </c>
      <c r="E5" s="516"/>
      <c r="F5" s="516"/>
      <c r="G5" s="516"/>
      <c r="H5" s="516"/>
    </row>
    <row r="6" spans="2:8" s="105" customFormat="1" ht="9.9499999999999993" customHeight="1">
      <c r="B6" s="100"/>
      <c r="C6" s="100"/>
      <c r="D6" s="101"/>
      <c r="E6" s="100"/>
      <c r="F6" s="102"/>
      <c r="G6" s="103"/>
      <c r="H6" s="104"/>
    </row>
    <row r="7" spans="2:8" s="111" customFormat="1" ht="32.1" customHeight="1" thickBot="1">
      <c r="B7" s="106" t="s">
        <v>8</v>
      </c>
      <c r="C7" s="106" t="s">
        <v>9</v>
      </c>
      <c r="D7" s="107" t="s">
        <v>10</v>
      </c>
      <c r="E7" s="106" t="s">
        <v>11</v>
      </c>
      <c r="F7" s="108" t="s">
        <v>12</v>
      </c>
      <c r="G7" s="109" t="s">
        <v>13</v>
      </c>
      <c r="H7" s="110" t="s">
        <v>14</v>
      </c>
    </row>
    <row r="8" spans="2:8" s="117" customFormat="1" ht="9.9499999999999993" customHeight="1">
      <c r="B8" s="112"/>
      <c r="C8" s="112"/>
      <c r="D8" s="113"/>
      <c r="E8" s="112"/>
      <c r="F8" s="114"/>
      <c r="G8" s="115"/>
      <c r="H8" s="116"/>
    </row>
    <row r="9" spans="2:8">
      <c r="D9" s="118" t="s">
        <v>15</v>
      </c>
      <c r="G9" s="119" t="s">
        <v>16</v>
      </c>
      <c r="H9" s="120">
        <f>+SUM(H10:H15)</f>
        <v>0</v>
      </c>
    </row>
    <row r="10" spans="2:8">
      <c r="D10" s="118"/>
      <c r="G10" s="119"/>
      <c r="H10" s="120"/>
    </row>
    <row r="11" spans="2:8">
      <c r="D11" s="118" t="s">
        <v>26</v>
      </c>
    </row>
    <row r="12" spans="2:8">
      <c r="B12" s="91" t="s">
        <v>18</v>
      </c>
      <c r="C12" s="91" t="s">
        <v>211</v>
      </c>
      <c r="D12" s="92" t="s">
        <v>212</v>
      </c>
      <c r="E12" s="91" t="s">
        <v>25</v>
      </c>
      <c r="F12" s="93">
        <v>4</v>
      </c>
      <c r="G12" s="50">
        <v>0</v>
      </c>
      <c r="H12" s="49">
        <f>ROUND(F12*G12,2)</f>
        <v>0</v>
      </c>
    </row>
    <row r="13" spans="2:8">
      <c r="B13" s="91" t="s">
        <v>22</v>
      </c>
      <c r="C13" s="91" t="s">
        <v>213</v>
      </c>
      <c r="D13" s="92" t="s">
        <v>214</v>
      </c>
      <c r="E13" s="91" t="s">
        <v>25</v>
      </c>
      <c r="F13" s="93">
        <v>1</v>
      </c>
      <c r="G13" s="50">
        <v>0</v>
      </c>
      <c r="H13" s="49">
        <f>ROUND(F13*G13,2)</f>
        <v>0</v>
      </c>
    </row>
    <row r="14" spans="2:8">
      <c r="B14" s="91" t="s">
        <v>32</v>
      </c>
      <c r="C14" s="91" t="s">
        <v>215</v>
      </c>
      <c r="D14" s="92" t="s">
        <v>216</v>
      </c>
      <c r="E14" s="91" t="s">
        <v>25</v>
      </c>
      <c r="F14" s="93">
        <v>1</v>
      </c>
      <c r="G14" s="50">
        <v>0</v>
      </c>
      <c r="H14" s="49">
        <f>ROUND(F14*G14,2)</f>
        <v>0</v>
      </c>
    </row>
    <row r="15" spans="2:8">
      <c r="G15" s="50"/>
    </row>
    <row r="16" spans="2:8">
      <c r="D16" s="118" t="s">
        <v>217</v>
      </c>
      <c r="G16" s="90" t="s">
        <v>218</v>
      </c>
      <c r="H16" s="120">
        <f>+SUM(H17:H49)</f>
        <v>0</v>
      </c>
    </row>
    <row r="17" spans="2:8">
      <c r="D17" s="118"/>
      <c r="G17" s="90"/>
      <c r="H17" s="120"/>
    </row>
    <row r="18" spans="2:8">
      <c r="D18" s="118" t="s">
        <v>219</v>
      </c>
      <c r="G18" s="50"/>
    </row>
    <row r="19" spans="2:8" ht="30">
      <c r="B19" s="91" t="s">
        <v>18</v>
      </c>
      <c r="C19" s="91" t="s">
        <v>220</v>
      </c>
      <c r="D19" s="92" t="s">
        <v>221</v>
      </c>
      <c r="E19" s="91" t="s">
        <v>25</v>
      </c>
      <c r="F19" s="93">
        <v>9</v>
      </c>
      <c r="G19" s="50">
        <v>0</v>
      </c>
      <c r="H19" s="49">
        <f t="shared" ref="H19:H29" si="0">ROUND(F19*G19,2)</f>
        <v>0</v>
      </c>
    </row>
    <row r="20" spans="2:8" ht="45">
      <c r="B20" s="91" t="s">
        <v>22</v>
      </c>
      <c r="C20" s="91" t="s">
        <v>222</v>
      </c>
      <c r="D20" s="92" t="s">
        <v>223</v>
      </c>
      <c r="E20" s="91" t="s">
        <v>25</v>
      </c>
      <c r="F20" s="93">
        <v>3</v>
      </c>
      <c r="G20" s="50">
        <v>0</v>
      </c>
      <c r="H20" s="49">
        <f t="shared" si="0"/>
        <v>0</v>
      </c>
    </row>
    <row r="21" spans="2:8" ht="45">
      <c r="B21" s="91" t="s">
        <v>32</v>
      </c>
      <c r="C21" s="91" t="s">
        <v>224</v>
      </c>
      <c r="D21" s="92" t="s">
        <v>225</v>
      </c>
      <c r="E21" s="91" t="s">
        <v>25</v>
      </c>
      <c r="F21" s="93">
        <v>3</v>
      </c>
      <c r="G21" s="50">
        <v>0</v>
      </c>
      <c r="H21" s="49">
        <f t="shared" si="0"/>
        <v>0</v>
      </c>
    </row>
    <row r="22" spans="2:8" ht="45">
      <c r="B22" s="91" t="s">
        <v>36</v>
      </c>
      <c r="C22" s="91" t="s">
        <v>226</v>
      </c>
      <c r="D22" s="92" t="s">
        <v>227</v>
      </c>
      <c r="E22" s="91" t="s">
        <v>25</v>
      </c>
      <c r="F22" s="93">
        <v>5</v>
      </c>
      <c r="G22" s="50">
        <v>0</v>
      </c>
      <c r="H22" s="49">
        <f t="shared" si="0"/>
        <v>0</v>
      </c>
    </row>
    <row r="23" spans="2:8" ht="60">
      <c r="B23" s="91" t="s">
        <v>43</v>
      </c>
      <c r="C23" s="91" t="s">
        <v>228</v>
      </c>
      <c r="D23" s="92" t="s">
        <v>229</v>
      </c>
      <c r="E23" s="91" t="s">
        <v>25</v>
      </c>
      <c r="F23" s="93">
        <v>1</v>
      </c>
      <c r="G23" s="50">
        <v>0</v>
      </c>
      <c r="H23" s="49">
        <f t="shared" si="0"/>
        <v>0</v>
      </c>
    </row>
    <row r="24" spans="2:8" ht="60">
      <c r="B24" s="91" t="s">
        <v>46</v>
      </c>
      <c r="C24" s="91" t="s">
        <v>230</v>
      </c>
      <c r="D24" s="92" t="s">
        <v>231</v>
      </c>
      <c r="E24" s="91" t="s">
        <v>25</v>
      </c>
      <c r="F24" s="93">
        <v>1</v>
      </c>
      <c r="G24" s="50">
        <v>0</v>
      </c>
      <c r="H24" s="49">
        <f t="shared" si="0"/>
        <v>0</v>
      </c>
    </row>
    <row r="25" spans="2:8" ht="60">
      <c r="B25" s="91" t="s">
        <v>49</v>
      </c>
      <c r="C25" s="91" t="s">
        <v>232</v>
      </c>
      <c r="D25" s="92" t="s">
        <v>233</v>
      </c>
      <c r="E25" s="91" t="s">
        <v>25</v>
      </c>
      <c r="F25" s="93">
        <v>1</v>
      </c>
      <c r="G25" s="50">
        <v>0</v>
      </c>
      <c r="H25" s="49">
        <f t="shared" si="0"/>
        <v>0</v>
      </c>
    </row>
    <row r="26" spans="2:8" ht="60">
      <c r="B26" s="91" t="s">
        <v>52</v>
      </c>
      <c r="C26" s="91" t="s">
        <v>234</v>
      </c>
      <c r="D26" s="92" t="s">
        <v>235</v>
      </c>
      <c r="E26" s="91" t="s">
        <v>25</v>
      </c>
      <c r="F26" s="93">
        <v>1</v>
      </c>
      <c r="G26" s="50">
        <v>0</v>
      </c>
      <c r="H26" s="49">
        <f t="shared" si="0"/>
        <v>0</v>
      </c>
    </row>
    <row r="27" spans="2:8" ht="60">
      <c r="B27" s="91" t="s">
        <v>55</v>
      </c>
      <c r="C27" s="91" t="s">
        <v>236</v>
      </c>
      <c r="D27" s="92" t="s">
        <v>237</v>
      </c>
      <c r="E27" s="91" t="s">
        <v>25</v>
      </c>
      <c r="F27" s="93">
        <v>2</v>
      </c>
      <c r="G27" s="50">
        <v>0</v>
      </c>
      <c r="H27" s="49">
        <f t="shared" si="0"/>
        <v>0</v>
      </c>
    </row>
    <row r="28" spans="2:8" ht="60">
      <c r="B28" s="91" t="s">
        <v>197</v>
      </c>
      <c r="C28" s="91" t="s">
        <v>238</v>
      </c>
      <c r="D28" s="92" t="s">
        <v>239</v>
      </c>
      <c r="E28" s="91" t="s">
        <v>25</v>
      </c>
      <c r="F28" s="93">
        <v>1</v>
      </c>
      <c r="G28" s="50">
        <v>0</v>
      </c>
      <c r="H28" s="49">
        <f t="shared" si="0"/>
        <v>0</v>
      </c>
    </row>
    <row r="29" spans="2:8" ht="30">
      <c r="B29" s="91" t="s">
        <v>198</v>
      </c>
      <c r="C29" s="91" t="s">
        <v>667</v>
      </c>
      <c r="D29" s="92" t="s">
        <v>668</v>
      </c>
      <c r="E29" s="91" t="s">
        <v>25</v>
      </c>
      <c r="F29" s="93">
        <v>2</v>
      </c>
      <c r="G29" s="50">
        <v>0</v>
      </c>
      <c r="H29" s="49">
        <f t="shared" si="0"/>
        <v>0</v>
      </c>
    </row>
    <row r="30" spans="2:8">
      <c r="G30" s="50"/>
    </row>
    <row r="31" spans="2:8">
      <c r="D31" s="118" t="s">
        <v>240</v>
      </c>
      <c r="G31" s="50"/>
    </row>
    <row r="32" spans="2:8" ht="75">
      <c r="B32" s="91" t="s">
        <v>18</v>
      </c>
      <c r="C32" s="91" t="s">
        <v>241</v>
      </c>
      <c r="D32" s="92" t="s">
        <v>242</v>
      </c>
      <c r="E32" s="91" t="s">
        <v>39</v>
      </c>
      <c r="F32" s="93">
        <v>35</v>
      </c>
      <c r="G32" s="50">
        <v>0</v>
      </c>
      <c r="H32" s="49">
        <f>ROUND(F32*G32,2)</f>
        <v>0</v>
      </c>
    </row>
    <row r="33" spans="2:8" ht="51">
      <c r="D33" s="121" t="s">
        <v>243</v>
      </c>
      <c r="G33" s="50"/>
    </row>
    <row r="34" spans="2:8" ht="75">
      <c r="B34" s="91" t="s">
        <v>22</v>
      </c>
      <c r="C34" s="91" t="s">
        <v>244</v>
      </c>
      <c r="D34" s="92" t="s">
        <v>245</v>
      </c>
      <c r="E34" s="91" t="s">
        <v>39</v>
      </c>
      <c r="F34" s="93">
        <v>7</v>
      </c>
      <c r="G34" s="50">
        <v>0</v>
      </c>
      <c r="H34" s="49">
        <f>ROUND(F34*G34,2)</f>
        <v>0</v>
      </c>
    </row>
    <row r="35" spans="2:8" ht="51">
      <c r="D35" s="121" t="s">
        <v>243</v>
      </c>
      <c r="G35" s="50"/>
    </row>
    <row r="36" spans="2:8" ht="90">
      <c r="B36" s="91" t="s">
        <v>32</v>
      </c>
      <c r="C36" s="91" t="s">
        <v>246</v>
      </c>
      <c r="D36" s="92" t="s">
        <v>247</v>
      </c>
      <c r="E36" s="91" t="s">
        <v>35</v>
      </c>
      <c r="F36" s="93">
        <v>22</v>
      </c>
      <c r="G36" s="50">
        <v>0</v>
      </c>
      <c r="H36" s="49">
        <f>ROUND(F36*G36,2)</f>
        <v>0</v>
      </c>
    </row>
    <row r="37" spans="2:8" ht="51">
      <c r="D37" s="121" t="s">
        <v>243</v>
      </c>
      <c r="G37" s="50"/>
    </row>
    <row r="38" spans="2:8" ht="75">
      <c r="B38" s="91" t="s">
        <v>36</v>
      </c>
      <c r="C38" s="91" t="s">
        <v>248</v>
      </c>
      <c r="D38" s="92" t="s">
        <v>249</v>
      </c>
      <c r="E38" s="91" t="s">
        <v>35</v>
      </c>
      <c r="F38" s="93">
        <v>20</v>
      </c>
      <c r="G38" s="50">
        <v>0</v>
      </c>
      <c r="H38" s="49">
        <f>ROUND(F38*G38,2)</f>
        <v>0</v>
      </c>
    </row>
    <row r="39" spans="2:8" ht="63.75">
      <c r="D39" s="121" t="s">
        <v>250</v>
      </c>
      <c r="G39" s="50"/>
    </row>
    <row r="40" spans="2:8" ht="75">
      <c r="B40" s="91" t="s">
        <v>40</v>
      </c>
      <c r="C40" s="91" t="s">
        <v>251</v>
      </c>
      <c r="D40" s="92" t="s">
        <v>252</v>
      </c>
      <c r="E40" s="91" t="s">
        <v>35</v>
      </c>
      <c r="F40" s="93">
        <v>465</v>
      </c>
      <c r="G40" s="50">
        <v>0</v>
      </c>
      <c r="H40" s="49">
        <f>ROUND(F40*G40,2)</f>
        <v>0</v>
      </c>
    </row>
    <row r="41" spans="2:8" ht="51">
      <c r="D41" s="121" t="s">
        <v>243</v>
      </c>
      <c r="G41" s="50"/>
    </row>
    <row r="42" spans="2:8" ht="30">
      <c r="B42" s="91" t="s">
        <v>43</v>
      </c>
      <c r="C42" s="91" t="s">
        <v>253</v>
      </c>
      <c r="D42" s="92" t="s">
        <v>254</v>
      </c>
      <c r="E42" s="91" t="s">
        <v>35</v>
      </c>
      <c r="F42" s="93">
        <v>465</v>
      </c>
      <c r="G42" s="50">
        <v>0</v>
      </c>
      <c r="H42" s="49">
        <f>ROUND(F42*G42,2)</f>
        <v>0</v>
      </c>
    </row>
    <row r="43" spans="2:8">
      <c r="G43" s="50"/>
    </row>
    <row r="44" spans="2:8">
      <c r="D44" s="118" t="s">
        <v>255</v>
      </c>
      <c r="G44" s="50"/>
    </row>
    <row r="45" spans="2:8" ht="45">
      <c r="B45" s="91" t="s">
        <v>18</v>
      </c>
      <c r="C45" s="91" t="s">
        <v>256</v>
      </c>
      <c r="D45" s="92" t="s">
        <v>257</v>
      </c>
      <c r="E45" s="91" t="s">
        <v>25</v>
      </c>
      <c r="F45" s="93">
        <v>20</v>
      </c>
      <c r="G45" s="50">
        <v>0</v>
      </c>
      <c r="H45" s="49">
        <f>ROUND(F45*G45,2)</f>
        <v>0</v>
      </c>
    </row>
    <row r="46" spans="2:8">
      <c r="G46" s="50"/>
    </row>
    <row r="47" spans="2:8">
      <c r="D47" s="118" t="s">
        <v>258</v>
      </c>
      <c r="G47" s="50"/>
    </row>
    <row r="48" spans="2:8" ht="30">
      <c r="B48" s="91" t="s">
        <v>18</v>
      </c>
      <c r="C48" s="91" t="s">
        <v>259</v>
      </c>
      <c r="D48" s="92" t="s">
        <v>260</v>
      </c>
      <c r="E48" s="91" t="s">
        <v>25</v>
      </c>
      <c r="F48" s="93">
        <v>5</v>
      </c>
      <c r="G48" s="50">
        <v>0</v>
      </c>
      <c r="H48" s="49">
        <f>ROUND(F48*G48,2)</f>
        <v>0</v>
      </c>
    </row>
    <row r="49" spans="2:8">
      <c r="G49" s="50"/>
    </row>
    <row r="50" spans="2:8">
      <c r="D50" s="118" t="s">
        <v>158</v>
      </c>
      <c r="G50" s="90" t="s">
        <v>159</v>
      </c>
      <c r="H50" s="120">
        <f>+SUM(H51:H54)</f>
        <v>372</v>
      </c>
    </row>
    <row r="51" spans="2:8">
      <c r="D51" s="118"/>
      <c r="G51" s="90"/>
      <c r="H51" s="120"/>
    </row>
    <row r="52" spans="2:8">
      <c r="D52" s="118" t="s">
        <v>261</v>
      </c>
      <c r="G52" s="50"/>
    </row>
    <row r="53" spans="2:8" ht="75">
      <c r="B53" s="91" t="s">
        <v>18</v>
      </c>
      <c r="C53" s="91" t="s">
        <v>161</v>
      </c>
      <c r="D53" s="92" t="s">
        <v>162</v>
      </c>
      <c r="E53" s="91" t="s">
        <v>163</v>
      </c>
      <c r="F53" s="93">
        <v>6</v>
      </c>
      <c r="G53" s="174">
        <v>62</v>
      </c>
      <c r="H53" s="49">
        <f>ROUND(F53*G53,2)</f>
        <v>372</v>
      </c>
    </row>
    <row r="55" spans="2:8" ht="17.45" customHeight="1">
      <c r="D55" s="122" t="str">
        <f>D9</f>
        <v>1 PREDDELA</v>
      </c>
      <c r="E55" s="123">
        <f>H9</f>
        <v>0</v>
      </c>
    </row>
    <row r="56" spans="2:8" ht="17.45" customHeight="1">
      <c r="D56" s="122" t="str">
        <f>D16</f>
        <v>6 OPREMA CEST</v>
      </c>
      <c r="E56" s="123">
        <f>H16</f>
        <v>0</v>
      </c>
    </row>
    <row r="57" spans="2:8" ht="17.45" customHeight="1">
      <c r="D57" s="124" t="str">
        <f>D50</f>
        <v>7 TUJE STORITVE</v>
      </c>
      <c r="E57" s="125">
        <f>H50</f>
        <v>372</v>
      </c>
    </row>
    <row r="58" spans="2:8" ht="17.45" customHeight="1">
      <c r="D58" s="126" t="s">
        <v>180</v>
      </c>
      <c r="E58" s="127">
        <f>+SUM(E55:E57)</f>
        <v>372</v>
      </c>
    </row>
    <row r="60" spans="2:8" ht="17.45" customHeight="1">
      <c r="G60" s="119"/>
    </row>
  </sheetData>
  <sheetProtection algorithmName="SHA-512" hashValue="2b1O+fx+JMyiQEpuCFQ3XqGQl/TVRtdUFABl7+ThYHgNdRnhVch/6Wr1g3AWQWIS9TAbzlHlQM3w7/U0tjhb+w==" saltValue="pe58JqJkyI4cKsYQ369L5g==" spinCount="100000" sheet="1"/>
  <mergeCells count="1">
    <mergeCell ref="D5:H5"/>
  </mergeCells>
  <pageMargins left="0.98425196850393704" right="0.39370078740157499" top="0.78740157480314998" bottom="0.78740157480314998" header="0" footer="0.196850393700787"/>
  <pageSetup paperSize="9" scale="64" fitToHeight="0" orientation="portrait" r:id="rId1"/>
  <headerFooter>
    <oddFooter>&amp;CStran &amp;P od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DB134-5C3E-41F6-A8E5-0E9344810158}">
  <sheetPr codeName="List4">
    <pageSetUpPr fitToPage="1"/>
  </sheetPr>
  <dimension ref="B1:H57"/>
  <sheetViews>
    <sheetView topLeftCell="A34" workbookViewId="0">
      <selection activeCell="H44" sqref="H44"/>
    </sheetView>
  </sheetViews>
  <sheetFormatPr defaultRowHeight="12"/>
  <cols>
    <col min="1" max="1" width="9.140625" style="134"/>
    <col min="2" max="2" width="7.85546875" style="129" customWidth="1"/>
    <col min="3" max="3" width="7.7109375" style="129" customWidth="1"/>
    <col min="4" max="4" width="47.85546875" style="130" customWidth="1"/>
    <col min="5" max="5" width="14.7109375" style="129" customWidth="1"/>
    <col min="6" max="6" width="8.7109375" style="131" bestFit="1" customWidth="1"/>
    <col min="7" max="7" width="10.7109375" style="132" customWidth="1"/>
    <col min="8" max="8" width="13.42578125" style="133" customWidth="1"/>
    <col min="9" max="257" width="9.140625" style="134"/>
    <col min="258" max="258" width="7.85546875" style="134" customWidth="1"/>
    <col min="259" max="259" width="7.7109375" style="134" customWidth="1"/>
    <col min="260" max="260" width="47.85546875" style="134" customWidth="1"/>
    <col min="261" max="261" width="14.7109375" style="134" customWidth="1"/>
    <col min="262" max="262" width="8.7109375" style="134" bestFit="1" customWidth="1"/>
    <col min="263" max="263" width="10.7109375" style="134" customWidth="1"/>
    <col min="264" max="264" width="10.85546875" style="134" bestFit="1" customWidth="1"/>
    <col min="265" max="513" width="9.140625" style="134"/>
    <col min="514" max="514" width="7.85546875" style="134" customWidth="1"/>
    <col min="515" max="515" width="7.7109375" style="134" customWidth="1"/>
    <col min="516" max="516" width="47.85546875" style="134" customWidth="1"/>
    <col min="517" max="517" width="14.7109375" style="134" customWidth="1"/>
    <col min="518" max="518" width="8.7109375" style="134" bestFit="1" customWidth="1"/>
    <col min="519" max="519" width="10.7109375" style="134" customWidth="1"/>
    <col min="520" max="520" width="10.85546875" style="134" bestFit="1" customWidth="1"/>
    <col min="521" max="769" width="9.140625" style="134"/>
    <col min="770" max="770" width="7.85546875" style="134" customWidth="1"/>
    <col min="771" max="771" width="7.7109375" style="134" customWidth="1"/>
    <col min="772" max="772" width="47.85546875" style="134" customWidth="1"/>
    <col min="773" max="773" width="14.7109375" style="134" customWidth="1"/>
    <col min="774" max="774" width="8.7109375" style="134" bestFit="1" customWidth="1"/>
    <col min="775" max="775" width="10.7109375" style="134" customWidth="1"/>
    <col min="776" max="776" width="10.85546875" style="134" bestFit="1" customWidth="1"/>
    <col min="777" max="1025" width="9.140625" style="134"/>
    <col min="1026" max="1026" width="7.85546875" style="134" customWidth="1"/>
    <col min="1027" max="1027" width="7.7109375" style="134" customWidth="1"/>
    <col min="1028" max="1028" width="47.85546875" style="134" customWidth="1"/>
    <col min="1029" max="1029" width="14.7109375" style="134" customWidth="1"/>
    <col min="1030" max="1030" width="8.7109375" style="134" bestFit="1" customWidth="1"/>
    <col min="1031" max="1031" width="10.7109375" style="134" customWidth="1"/>
    <col min="1032" max="1032" width="10.85546875" style="134" bestFit="1" customWidth="1"/>
    <col min="1033" max="1281" width="9.140625" style="134"/>
    <col min="1282" max="1282" width="7.85546875" style="134" customWidth="1"/>
    <col min="1283" max="1283" width="7.7109375" style="134" customWidth="1"/>
    <col min="1284" max="1284" width="47.85546875" style="134" customWidth="1"/>
    <col min="1285" max="1285" width="14.7109375" style="134" customWidth="1"/>
    <col min="1286" max="1286" width="8.7109375" style="134" bestFit="1" customWidth="1"/>
    <col min="1287" max="1287" width="10.7109375" style="134" customWidth="1"/>
    <col min="1288" max="1288" width="10.85546875" style="134" bestFit="1" customWidth="1"/>
    <col min="1289" max="1537" width="9.140625" style="134"/>
    <col min="1538" max="1538" width="7.85546875" style="134" customWidth="1"/>
    <col min="1539" max="1539" width="7.7109375" style="134" customWidth="1"/>
    <col min="1540" max="1540" width="47.85546875" style="134" customWidth="1"/>
    <col min="1541" max="1541" width="14.7109375" style="134" customWidth="1"/>
    <col min="1542" max="1542" width="8.7109375" style="134" bestFit="1" customWidth="1"/>
    <col min="1543" max="1543" width="10.7109375" style="134" customWidth="1"/>
    <col min="1544" max="1544" width="10.85546875" style="134" bestFit="1" customWidth="1"/>
    <col min="1545" max="1793" width="9.140625" style="134"/>
    <col min="1794" max="1794" width="7.85546875" style="134" customWidth="1"/>
    <col min="1795" max="1795" width="7.7109375" style="134" customWidth="1"/>
    <col min="1796" max="1796" width="47.85546875" style="134" customWidth="1"/>
    <col min="1797" max="1797" width="14.7109375" style="134" customWidth="1"/>
    <col min="1798" max="1798" width="8.7109375" style="134" bestFit="1" customWidth="1"/>
    <col min="1799" max="1799" width="10.7109375" style="134" customWidth="1"/>
    <col min="1800" max="1800" width="10.85546875" style="134" bestFit="1" customWidth="1"/>
    <col min="1801" max="2049" width="9.140625" style="134"/>
    <col min="2050" max="2050" width="7.85546875" style="134" customWidth="1"/>
    <col min="2051" max="2051" width="7.7109375" style="134" customWidth="1"/>
    <col min="2052" max="2052" width="47.85546875" style="134" customWidth="1"/>
    <col min="2053" max="2053" width="14.7109375" style="134" customWidth="1"/>
    <col min="2054" max="2054" width="8.7109375" style="134" bestFit="1" customWidth="1"/>
    <col min="2055" max="2055" width="10.7109375" style="134" customWidth="1"/>
    <col min="2056" max="2056" width="10.85546875" style="134" bestFit="1" customWidth="1"/>
    <col min="2057" max="2305" width="9.140625" style="134"/>
    <col min="2306" max="2306" width="7.85546875" style="134" customWidth="1"/>
    <col min="2307" max="2307" width="7.7109375" style="134" customWidth="1"/>
    <col min="2308" max="2308" width="47.85546875" style="134" customWidth="1"/>
    <col min="2309" max="2309" width="14.7109375" style="134" customWidth="1"/>
    <col min="2310" max="2310" width="8.7109375" style="134" bestFit="1" customWidth="1"/>
    <col min="2311" max="2311" width="10.7109375" style="134" customWidth="1"/>
    <col min="2312" max="2312" width="10.85546875" style="134" bestFit="1" customWidth="1"/>
    <col min="2313" max="2561" width="9.140625" style="134"/>
    <col min="2562" max="2562" width="7.85546875" style="134" customWidth="1"/>
    <col min="2563" max="2563" width="7.7109375" style="134" customWidth="1"/>
    <col min="2564" max="2564" width="47.85546875" style="134" customWidth="1"/>
    <col min="2565" max="2565" width="14.7109375" style="134" customWidth="1"/>
    <col min="2566" max="2566" width="8.7109375" style="134" bestFit="1" customWidth="1"/>
    <col min="2567" max="2567" width="10.7109375" style="134" customWidth="1"/>
    <col min="2568" max="2568" width="10.85546875" style="134" bestFit="1" customWidth="1"/>
    <col min="2569" max="2817" width="9.140625" style="134"/>
    <col min="2818" max="2818" width="7.85546875" style="134" customWidth="1"/>
    <col min="2819" max="2819" width="7.7109375" style="134" customWidth="1"/>
    <col min="2820" max="2820" width="47.85546875" style="134" customWidth="1"/>
    <col min="2821" max="2821" width="14.7109375" style="134" customWidth="1"/>
    <col min="2822" max="2822" width="8.7109375" style="134" bestFit="1" customWidth="1"/>
    <col min="2823" max="2823" width="10.7109375" style="134" customWidth="1"/>
    <col min="2824" max="2824" width="10.85546875" style="134" bestFit="1" customWidth="1"/>
    <col min="2825" max="3073" width="9.140625" style="134"/>
    <col min="3074" max="3074" width="7.85546875" style="134" customWidth="1"/>
    <col min="3075" max="3075" width="7.7109375" style="134" customWidth="1"/>
    <col min="3076" max="3076" width="47.85546875" style="134" customWidth="1"/>
    <col min="3077" max="3077" width="14.7109375" style="134" customWidth="1"/>
    <col min="3078" max="3078" width="8.7109375" style="134" bestFit="1" customWidth="1"/>
    <col min="3079" max="3079" width="10.7109375" style="134" customWidth="1"/>
    <col min="3080" max="3080" width="10.85546875" style="134" bestFit="1" customWidth="1"/>
    <col min="3081" max="3329" width="9.140625" style="134"/>
    <col min="3330" max="3330" width="7.85546875" style="134" customWidth="1"/>
    <col min="3331" max="3331" width="7.7109375" style="134" customWidth="1"/>
    <col min="3332" max="3332" width="47.85546875" style="134" customWidth="1"/>
    <col min="3333" max="3333" width="14.7109375" style="134" customWidth="1"/>
    <col min="3334" max="3334" width="8.7109375" style="134" bestFit="1" customWidth="1"/>
    <col min="3335" max="3335" width="10.7109375" style="134" customWidth="1"/>
    <col min="3336" max="3336" width="10.85546875" style="134" bestFit="1" customWidth="1"/>
    <col min="3337" max="3585" width="9.140625" style="134"/>
    <col min="3586" max="3586" width="7.85546875" style="134" customWidth="1"/>
    <col min="3587" max="3587" width="7.7109375" style="134" customWidth="1"/>
    <col min="3588" max="3588" width="47.85546875" style="134" customWidth="1"/>
    <col min="3589" max="3589" width="14.7109375" style="134" customWidth="1"/>
    <col min="3590" max="3590" width="8.7109375" style="134" bestFit="1" customWidth="1"/>
    <col min="3591" max="3591" width="10.7109375" style="134" customWidth="1"/>
    <col min="3592" max="3592" width="10.85546875" style="134" bestFit="1" customWidth="1"/>
    <col min="3593" max="3841" width="9.140625" style="134"/>
    <col min="3842" max="3842" width="7.85546875" style="134" customWidth="1"/>
    <col min="3843" max="3843" width="7.7109375" style="134" customWidth="1"/>
    <col min="3844" max="3844" width="47.85546875" style="134" customWidth="1"/>
    <col min="3845" max="3845" width="14.7109375" style="134" customWidth="1"/>
    <col min="3846" max="3846" width="8.7109375" style="134" bestFit="1" customWidth="1"/>
    <col min="3847" max="3847" width="10.7109375" style="134" customWidth="1"/>
    <col min="3848" max="3848" width="10.85546875" style="134" bestFit="1" customWidth="1"/>
    <col min="3849" max="4097" width="9.140625" style="134"/>
    <col min="4098" max="4098" width="7.85546875" style="134" customWidth="1"/>
    <col min="4099" max="4099" width="7.7109375" style="134" customWidth="1"/>
    <col min="4100" max="4100" width="47.85546875" style="134" customWidth="1"/>
    <col min="4101" max="4101" width="14.7109375" style="134" customWidth="1"/>
    <col min="4102" max="4102" width="8.7109375" style="134" bestFit="1" customWidth="1"/>
    <col min="4103" max="4103" width="10.7109375" style="134" customWidth="1"/>
    <col min="4104" max="4104" width="10.85546875" style="134" bestFit="1" customWidth="1"/>
    <col min="4105" max="4353" width="9.140625" style="134"/>
    <col min="4354" max="4354" width="7.85546875" style="134" customWidth="1"/>
    <col min="4355" max="4355" width="7.7109375" style="134" customWidth="1"/>
    <col min="4356" max="4356" width="47.85546875" style="134" customWidth="1"/>
    <col min="4357" max="4357" width="14.7109375" style="134" customWidth="1"/>
    <col min="4358" max="4358" width="8.7109375" style="134" bestFit="1" customWidth="1"/>
    <col min="4359" max="4359" width="10.7109375" style="134" customWidth="1"/>
    <col min="4360" max="4360" width="10.85546875" style="134" bestFit="1" customWidth="1"/>
    <col min="4361" max="4609" width="9.140625" style="134"/>
    <col min="4610" max="4610" width="7.85546875" style="134" customWidth="1"/>
    <col min="4611" max="4611" width="7.7109375" style="134" customWidth="1"/>
    <col min="4612" max="4612" width="47.85546875" style="134" customWidth="1"/>
    <col min="4613" max="4613" width="14.7109375" style="134" customWidth="1"/>
    <col min="4614" max="4614" width="8.7109375" style="134" bestFit="1" customWidth="1"/>
    <col min="4615" max="4615" width="10.7109375" style="134" customWidth="1"/>
    <col min="4616" max="4616" width="10.85546875" style="134" bestFit="1" customWidth="1"/>
    <col min="4617" max="4865" width="9.140625" style="134"/>
    <col min="4866" max="4866" width="7.85546875" style="134" customWidth="1"/>
    <col min="4867" max="4867" width="7.7109375" style="134" customWidth="1"/>
    <col min="4868" max="4868" width="47.85546875" style="134" customWidth="1"/>
    <col min="4869" max="4869" width="14.7109375" style="134" customWidth="1"/>
    <col min="4870" max="4870" width="8.7109375" style="134" bestFit="1" customWidth="1"/>
    <col min="4871" max="4871" width="10.7109375" style="134" customWidth="1"/>
    <col min="4872" max="4872" width="10.85546875" style="134" bestFit="1" customWidth="1"/>
    <col min="4873" max="5121" width="9.140625" style="134"/>
    <col min="5122" max="5122" width="7.85546875" style="134" customWidth="1"/>
    <col min="5123" max="5123" width="7.7109375" style="134" customWidth="1"/>
    <col min="5124" max="5124" width="47.85546875" style="134" customWidth="1"/>
    <col min="5125" max="5125" width="14.7109375" style="134" customWidth="1"/>
    <col min="5126" max="5126" width="8.7109375" style="134" bestFit="1" customWidth="1"/>
    <col min="5127" max="5127" width="10.7109375" style="134" customWidth="1"/>
    <col min="5128" max="5128" width="10.85546875" style="134" bestFit="1" customWidth="1"/>
    <col min="5129" max="5377" width="9.140625" style="134"/>
    <col min="5378" max="5378" width="7.85546875" style="134" customWidth="1"/>
    <col min="5379" max="5379" width="7.7109375" style="134" customWidth="1"/>
    <col min="5380" max="5380" width="47.85546875" style="134" customWidth="1"/>
    <col min="5381" max="5381" width="14.7109375" style="134" customWidth="1"/>
    <col min="5382" max="5382" width="8.7109375" style="134" bestFit="1" customWidth="1"/>
    <col min="5383" max="5383" width="10.7109375" style="134" customWidth="1"/>
    <col min="5384" max="5384" width="10.85546875" style="134" bestFit="1" customWidth="1"/>
    <col min="5385" max="5633" width="9.140625" style="134"/>
    <col min="5634" max="5634" width="7.85546875" style="134" customWidth="1"/>
    <col min="5635" max="5635" width="7.7109375" style="134" customWidth="1"/>
    <col min="5636" max="5636" width="47.85546875" style="134" customWidth="1"/>
    <col min="5637" max="5637" width="14.7109375" style="134" customWidth="1"/>
    <col min="5638" max="5638" width="8.7109375" style="134" bestFit="1" customWidth="1"/>
    <col min="5639" max="5639" width="10.7109375" style="134" customWidth="1"/>
    <col min="5640" max="5640" width="10.85546875" style="134" bestFit="1" customWidth="1"/>
    <col min="5641" max="5889" width="9.140625" style="134"/>
    <col min="5890" max="5890" width="7.85546875" style="134" customWidth="1"/>
    <col min="5891" max="5891" width="7.7109375" style="134" customWidth="1"/>
    <col min="5892" max="5892" width="47.85546875" style="134" customWidth="1"/>
    <col min="5893" max="5893" width="14.7109375" style="134" customWidth="1"/>
    <col min="5894" max="5894" width="8.7109375" style="134" bestFit="1" customWidth="1"/>
    <col min="5895" max="5895" width="10.7109375" style="134" customWidth="1"/>
    <col min="5896" max="5896" width="10.85546875" style="134" bestFit="1" customWidth="1"/>
    <col min="5897" max="6145" width="9.140625" style="134"/>
    <col min="6146" max="6146" width="7.85546875" style="134" customWidth="1"/>
    <col min="6147" max="6147" width="7.7109375" style="134" customWidth="1"/>
    <col min="6148" max="6148" width="47.85546875" style="134" customWidth="1"/>
    <col min="6149" max="6149" width="14.7109375" style="134" customWidth="1"/>
    <col min="6150" max="6150" width="8.7109375" style="134" bestFit="1" customWidth="1"/>
    <col min="6151" max="6151" width="10.7109375" style="134" customWidth="1"/>
    <col min="6152" max="6152" width="10.85546875" style="134" bestFit="1" customWidth="1"/>
    <col min="6153" max="6401" width="9.140625" style="134"/>
    <col min="6402" max="6402" width="7.85546875" style="134" customWidth="1"/>
    <col min="6403" max="6403" width="7.7109375" style="134" customWidth="1"/>
    <col min="6404" max="6404" width="47.85546875" style="134" customWidth="1"/>
    <col min="6405" max="6405" width="14.7109375" style="134" customWidth="1"/>
    <col min="6406" max="6406" width="8.7109375" style="134" bestFit="1" customWidth="1"/>
    <col min="6407" max="6407" width="10.7109375" style="134" customWidth="1"/>
    <col min="6408" max="6408" width="10.85546875" style="134" bestFit="1" customWidth="1"/>
    <col min="6409" max="6657" width="9.140625" style="134"/>
    <col min="6658" max="6658" width="7.85546875" style="134" customWidth="1"/>
    <col min="6659" max="6659" width="7.7109375" style="134" customWidth="1"/>
    <col min="6660" max="6660" width="47.85546875" style="134" customWidth="1"/>
    <col min="6661" max="6661" width="14.7109375" style="134" customWidth="1"/>
    <col min="6662" max="6662" width="8.7109375" style="134" bestFit="1" customWidth="1"/>
    <col min="6663" max="6663" width="10.7109375" style="134" customWidth="1"/>
    <col min="6664" max="6664" width="10.85546875" style="134" bestFit="1" customWidth="1"/>
    <col min="6665" max="6913" width="9.140625" style="134"/>
    <col min="6914" max="6914" width="7.85546875" style="134" customWidth="1"/>
    <col min="6915" max="6915" width="7.7109375" style="134" customWidth="1"/>
    <col min="6916" max="6916" width="47.85546875" style="134" customWidth="1"/>
    <col min="6917" max="6917" width="14.7109375" style="134" customWidth="1"/>
    <col min="6918" max="6918" width="8.7109375" style="134" bestFit="1" customWidth="1"/>
    <col min="6919" max="6919" width="10.7109375" style="134" customWidth="1"/>
    <col min="6920" max="6920" width="10.85546875" style="134" bestFit="1" customWidth="1"/>
    <col min="6921" max="7169" width="9.140625" style="134"/>
    <col min="7170" max="7170" width="7.85546875" style="134" customWidth="1"/>
    <col min="7171" max="7171" width="7.7109375" style="134" customWidth="1"/>
    <col min="7172" max="7172" width="47.85546875" style="134" customWidth="1"/>
    <col min="7173" max="7173" width="14.7109375" style="134" customWidth="1"/>
    <col min="7174" max="7174" width="8.7109375" style="134" bestFit="1" customWidth="1"/>
    <col min="7175" max="7175" width="10.7109375" style="134" customWidth="1"/>
    <col min="7176" max="7176" width="10.85546875" style="134" bestFit="1" customWidth="1"/>
    <col min="7177" max="7425" width="9.140625" style="134"/>
    <col min="7426" max="7426" width="7.85546875" style="134" customWidth="1"/>
    <col min="7427" max="7427" width="7.7109375" style="134" customWidth="1"/>
    <col min="7428" max="7428" width="47.85546875" style="134" customWidth="1"/>
    <col min="7429" max="7429" width="14.7109375" style="134" customWidth="1"/>
    <col min="7430" max="7430" width="8.7109375" style="134" bestFit="1" customWidth="1"/>
    <col min="7431" max="7431" width="10.7109375" style="134" customWidth="1"/>
    <col min="7432" max="7432" width="10.85546875" style="134" bestFit="1" customWidth="1"/>
    <col min="7433" max="7681" width="9.140625" style="134"/>
    <col min="7682" max="7682" width="7.85546875" style="134" customWidth="1"/>
    <col min="7683" max="7683" width="7.7109375" style="134" customWidth="1"/>
    <col min="7684" max="7684" width="47.85546875" style="134" customWidth="1"/>
    <col min="7685" max="7685" width="14.7109375" style="134" customWidth="1"/>
    <col min="7686" max="7686" width="8.7109375" style="134" bestFit="1" customWidth="1"/>
    <col min="7687" max="7687" width="10.7109375" style="134" customWidth="1"/>
    <col min="7688" max="7688" width="10.85546875" style="134" bestFit="1" customWidth="1"/>
    <col min="7689" max="7937" width="9.140625" style="134"/>
    <col min="7938" max="7938" width="7.85546875" style="134" customWidth="1"/>
    <col min="7939" max="7939" width="7.7109375" style="134" customWidth="1"/>
    <col min="7940" max="7940" width="47.85546875" style="134" customWidth="1"/>
    <col min="7941" max="7941" width="14.7109375" style="134" customWidth="1"/>
    <col min="7942" max="7942" width="8.7109375" style="134" bestFit="1" customWidth="1"/>
    <col min="7943" max="7943" width="10.7109375" style="134" customWidth="1"/>
    <col min="7944" max="7944" width="10.85546875" style="134" bestFit="1" customWidth="1"/>
    <col min="7945" max="8193" width="9.140625" style="134"/>
    <col min="8194" max="8194" width="7.85546875" style="134" customWidth="1"/>
    <col min="8195" max="8195" width="7.7109375" style="134" customWidth="1"/>
    <col min="8196" max="8196" width="47.85546875" style="134" customWidth="1"/>
    <col min="8197" max="8197" width="14.7109375" style="134" customWidth="1"/>
    <col min="8198" max="8198" width="8.7109375" style="134" bestFit="1" customWidth="1"/>
    <col min="8199" max="8199" width="10.7109375" style="134" customWidth="1"/>
    <col min="8200" max="8200" width="10.85546875" style="134" bestFit="1" customWidth="1"/>
    <col min="8201" max="8449" width="9.140625" style="134"/>
    <col min="8450" max="8450" width="7.85546875" style="134" customWidth="1"/>
    <col min="8451" max="8451" width="7.7109375" style="134" customWidth="1"/>
    <col min="8452" max="8452" width="47.85546875" style="134" customWidth="1"/>
    <col min="8453" max="8453" width="14.7109375" style="134" customWidth="1"/>
    <col min="8454" max="8454" width="8.7109375" style="134" bestFit="1" customWidth="1"/>
    <col min="8455" max="8455" width="10.7109375" style="134" customWidth="1"/>
    <col min="8456" max="8456" width="10.85546875" style="134" bestFit="1" customWidth="1"/>
    <col min="8457" max="8705" width="9.140625" style="134"/>
    <col min="8706" max="8706" width="7.85546875" style="134" customWidth="1"/>
    <col min="8707" max="8707" width="7.7109375" style="134" customWidth="1"/>
    <col min="8708" max="8708" width="47.85546875" style="134" customWidth="1"/>
    <col min="8709" max="8709" width="14.7109375" style="134" customWidth="1"/>
    <col min="8710" max="8710" width="8.7109375" style="134" bestFit="1" customWidth="1"/>
    <col min="8711" max="8711" width="10.7109375" style="134" customWidth="1"/>
    <col min="8712" max="8712" width="10.85546875" style="134" bestFit="1" customWidth="1"/>
    <col min="8713" max="8961" width="9.140625" style="134"/>
    <col min="8962" max="8962" width="7.85546875" style="134" customWidth="1"/>
    <col min="8963" max="8963" width="7.7109375" style="134" customWidth="1"/>
    <col min="8964" max="8964" width="47.85546875" style="134" customWidth="1"/>
    <col min="8965" max="8965" width="14.7109375" style="134" customWidth="1"/>
    <col min="8966" max="8966" width="8.7109375" style="134" bestFit="1" customWidth="1"/>
    <col min="8967" max="8967" width="10.7109375" style="134" customWidth="1"/>
    <col min="8968" max="8968" width="10.85546875" style="134" bestFit="1" customWidth="1"/>
    <col min="8969" max="9217" width="9.140625" style="134"/>
    <col min="9218" max="9218" width="7.85546875" style="134" customWidth="1"/>
    <col min="9219" max="9219" width="7.7109375" style="134" customWidth="1"/>
    <col min="9220" max="9220" width="47.85546875" style="134" customWidth="1"/>
    <col min="9221" max="9221" width="14.7109375" style="134" customWidth="1"/>
    <col min="9222" max="9222" width="8.7109375" style="134" bestFit="1" customWidth="1"/>
    <col min="9223" max="9223" width="10.7109375" style="134" customWidth="1"/>
    <col min="9224" max="9224" width="10.85546875" style="134" bestFit="1" customWidth="1"/>
    <col min="9225" max="9473" width="9.140625" style="134"/>
    <col min="9474" max="9474" width="7.85546875" style="134" customWidth="1"/>
    <col min="9475" max="9475" width="7.7109375" style="134" customWidth="1"/>
    <col min="9476" max="9476" width="47.85546875" style="134" customWidth="1"/>
    <col min="9477" max="9477" width="14.7109375" style="134" customWidth="1"/>
    <col min="9478" max="9478" width="8.7109375" style="134" bestFit="1" customWidth="1"/>
    <col min="9479" max="9479" width="10.7109375" style="134" customWidth="1"/>
    <col min="9480" max="9480" width="10.85546875" style="134" bestFit="1" customWidth="1"/>
    <col min="9481" max="9729" width="9.140625" style="134"/>
    <col min="9730" max="9730" width="7.85546875" style="134" customWidth="1"/>
    <col min="9731" max="9731" width="7.7109375" style="134" customWidth="1"/>
    <col min="9732" max="9732" width="47.85546875" style="134" customWidth="1"/>
    <col min="9733" max="9733" width="14.7109375" style="134" customWidth="1"/>
    <col min="9734" max="9734" width="8.7109375" style="134" bestFit="1" customWidth="1"/>
    <col min="9735" max="9735" width="10.7109375" style="134" customWidth="1"/>
    <col min="9736" max="9736" width="10.85546875" style="134" bestFit="1" customWidth="1"/>
    <col min="9737" max="9985" width="9.140625" style="134"/>
    <col min="9986" max="9986" width="7.85546875" style="134" customWidth="1"/>
    <col min="9987" max="9987" width="7.7109375" style="134" customWidth="1"/>
    <col min="9988" max="9988" width="47.85546875" style="134" customWidth="1"/>
    <col min="9989" max="9989" width="14.7109375" style="134" customWidth="1"/>
    <col min="9990" max="9990" width="8.7109375" style="134" bestFit="1" customWidth="1"/>
    <col min="9991" max="9991" width="10.7109375" style="134" customWidth="1"/>
    <col min="9992" max="9992" width="10.85546875" style="134" bestFit="1" customWidth="1"/>
    <col min="9993" max="10241" width="9.140625" style="134"/>
    <col min="10242" max="10242" width="7.85546875" style="134" customWidth="1"/>
    <col min="10243" max="10243" width="7.7109375" style="134" customWidth="1"/>
    <col min="10244" max="10244" width="47.85546875" style="134" customWidth="1"/>
    <col min="10245" max="10245" width="14.7109375" style="134" customWidth="1"/>
    <col min="10246" max="10246" width="8.7109375" style="134" bestFit="1" customWidth="1"/>
    <col min="10247" max="10247" width="10.7109375" style="134" customWidth="1"/>
    <col min="10248" max="10248" width="10.85546875" style="134" bestFit="1" customWidth="1"/>
    <col min="10249" max="10497" width="9.140625" style="134"/>
    <col min="10498" max="10498" width="7.85546875" style="134" customWidth="1"/>
    <col min="10499" max="10499" width="7.7109375" style="134" customWidth="1"/>
    <col min="10500" max="10500" width="47.85546875" style="134" customWidth="1"/>
    <col min="10501" max="10501" width="14.7109375" style="134" customWidth="1"/>
    <col min="10502" max="10502" width="8.7109375" style="134" bestFit="1" customWidth="1"/>
    <col min="10503" max="10503" width="10.7109375" style="134" customWidth="1"/>
    <col min="10504" max="10504" width="10.85546875" style="134" bestFit="1" customWidth="1"/>
    <col min="10505" max="10753" width="9.140625" style="134"/>
    <col min="10754" max="10754" width="7.85546875" style="134" customWidth="1"/>
    <col min="10755" max="10755" width="7.7109375" style="134" customWidth="1"/>
    <col min="10756" max="10756" width="47.85546875" style="134" customWidth="1"/>
    <col min="10757" max="10757" width="14.7109375" style="134" customWidth="1"/>
    <col min="10758" max="10758" width="8.7109375" style="134" bestFit="1" customWidth="1"/>
    <col min="10759" max="10759" width="10.7109375" style="134" customWidth="1"/>
    <col min="10760" max="10760" width="10.85546875" style="134" bestFit="1" customWidth="1"/>
    <col min="10761" max="11009" width="9.140625" style="134"/>
    <col min="11010" max="11010" width="7.85546875" style="134" customWidth="1"/>
    <col min="11011" max="11011" width="7.7109375" style="134" customWidth="1"/>
    <col min="11012" max="11012" width="47.85546875" style="134" customWidth="1"/>
    <col min="11013" max="11013" width="14.7109375" style="134" customWidth="1"/>
    <col min="11014" max="11014" width="8.7109375" style="134" bestFit="1" customWidth="1"/>
    <col min="11015" max="11015" width="10.7109375" style="134" customWidth="1"/>
    <col min="11016" max="11016" width="10.85546875" style="134" bestFit="1" customWidth="1"/>
    <col min="11017" max="11265" width="9.140625" style="134"/>
    <col min="11266" max="11266" width="7.85546875" style="134" customWidth="1"/>
    <col min="11267" max="11267" width="7.7109375" style="134" customWidth="1"/>
    <col min="11268" max="11268" width="47.85546875" style="134" customWidth="1"/>
    <col min="11269" max="11269" width="14.7109375" style="134" customWidth="1"/>
    <col min="11270" max="11270" width="8.7109375" style="134" bestFit="1" customWidth="1"/>
    <col min="11271" max="11271" width="10.7109375" style="134" customWidth="1"/>
    <col min="11272" max="11272" width="10.85546875" style="134" bestFit="1" customWidth="1"/>
    <col min="11273" max="11521" width="9.140625" style="134"/>
    <col min="11522" max="11522" width="7.85546875" style="134" customWidth="1"/>
    <col min="11523" max="11523" width="7.7109375" style="134" customWidth="1"/>
    <col min="11524" max="11524" width="47.85546875" style="134" customWidth="1"/>
    <col min="11525" max="11525" width="14.7109375" style="134" customWidth="1"/>
    <col min="11526" max="11526" width="8.7109375" style="134" bestFit="1" customWidth="1"/>
    <col min="11527" max="11527" width="10.7109375" style="134" customWidth="1"/>
    <col min="11528" max="11528" width="10.85546875" style="134" bestFit="1" customWidth="1"/>
    <col min="11529" max="11777" width="9.140625" style="134"/>
    <col min="11778" max="11778" width="7.85546875" style="134" customWidth="1"/>
    <col min="11779" max="11779" width="7.7109375" style="134" customWidth="1"/>
    <col min="11780" max="11780" width="47.85546875" style="134" customWidth="1"/>
    <col min="11781" max="11781" width="14.7109375" style="134" customWidth="1"/>
    <col min="11782" max="11782" width="8.7109375" style="134" bestFit="1" customWidth="1"/>
    <col min="11783" max="11783" width="10.7109375" style="134" customWidth="1"/>
    <col min="11784" max="11784" width="10.85546875" style="134" bestFit="1" customWidth="1"/>
    <col min="11785" max="12033" width="9.140625" style="134"/>
    <col min="12034" max="12034" width="7.85546875" style="134" customWidth="1"/>
    <col min="12035" max="12035" width="7.7109375" style="134" customWidth="1"/>
    <col min="12036" max="12036" width="47.85546875" style="134" customWidth="1"/>
    <col min="12037" max="12037" width="14.7109375" style="134" customWidth="1"/>
    <col min="12038" max="12038" width="8.7109375" style="134" bestFit="1" customWidth="1"/>
    <col min="12039" max="12039" width="10.7109375" style="134" customWidth="1"/>
    <col min="12040" max="12040" width="10.85546875" style="134" bestFit="1" customWidth="1"/>
    <col min="12041" max="12289" width="9.140625" style="134"/>
    <col min="12290" max="12290" width="7.85546875" style="134" customWidth="1"/>
    <col min="12291" max="12291" width="7.7109375" style="134" customWidth="1"/>
    <col min="12292" max="12292" width="47.85546875" style="134" customWidth="1"/>
    <col min="12293" max="12293" width="14.7109375" style="134" customWidth="1"/>
    <col min="12294" max="12294" width="8.7109375" style="134" bestFit="1" customWidth="1"/>
    <col min="12295" max="12295" width="10.7109375" style="134" customWidth="1"/>
    <col min="12296" max="12296" width="10.85546875" style="134" bestFit="1" customWidth="1"/>
    <col min="12297" max="12545" width="9.140625" style="134"/>
    <col min="12546" max="12546" width="7.85546875" style="134" customWidth="1"/>
    <col min="12547" max="12547" width="7.7109375" style="134" customWidth="1"/>
    <col min="12548" max="12548" width="47.85546875" style="134" customWidth="1"/>
    <col min="12549" max="12549" width="14.7109375" style="134" customWidth="1"/>
    <col min="12550" max="12550" width="8.7109375" style="134" bestFit="1" customWidth="1"/>
    <col min="12551" max="12551" width="10.7109375" style="134" customWidth="1"/>
    <col min="12552" max="12552" width="10.85546875" style="134" bestFit="1" customWidth="1"/>
    <col min="12553" max="12801" width="9.140625" style="134"/>
    <col min="12802" max="12802" width="7.85546875" style="134" customWidth="1"/>
    <col min="12803" max="12803" width="7.7109375" style="134" customWidth="1"/>
    <col min="12804" max="12804" width="47.85546875" style="134" customWidth="1"/>
    <col min="12805" max="12805" width="14.7109375" style="134" customWidth="1"/>
    <col min="12806" max="12806" width="8.7109375" style="134" bestFit="1" customWidth="1"/>
    <col min="12807" max="12807" width="10.7109375" style="134" customWidth="1"/>
    <col min="12808" max="12808" width="10.85546875" style="134" bestFit="1" customWidth="1"/>
    <col min="12809" max="13057" width="9.140625" style="134"/>
    <col min="13058" max="13058" width="7.85546875" style="134" customWidth="1"/>
    <col min="13059" max="13059" width="7.7109375" style="134" customWidth="1"/>
    <col min="13060" max="13060" width="47.85546875" style="134" customWidth="1"/>
    <col min="13061" max="13061" width="14.7109375" style="134" customWidth="1"/>
    <col min="13062" max="13062" width="8.7109375" style="134" bestFit="1" customWidth="1"/>
    <col min="13063" max="13063" width="10.7109375" style="134" customWidth="1"/>
    <col min="13064" max="13064" width="10.85546875" style="134" bestFit="1" customWidth="1"/>
    <col min="13065" max="13313" width="9.140625" style="134"/>
    <col min="13314" max="13314" width="7.85546875" style="134" customWidth="1"/>
    <col min="13315" max="13315" width="7.7109375" style="134" customWidth="1"/>
    <col min="13316" max="13316" width="47.85546875" style="134" customWidth="1"/>
    <col min="13317" max="13317" width="14.7109375" style="134" customWidth="1"/>
    <col min="13318" max="13318" width="8.7109375" style="134" bestFit="1" customWidth="1"/>
    <col min="13319" max="13319" width="10.7109375" style="134" customWidth="1"/>
    <col min="13320" max="13320" width="10.85546875" style="134" bestFit="1" customWidth="1"/>
    <col min="13321" max="13569" width="9.140625" style="134"/>
    <col min="13570" max="13570" width="7.85546875" style="134" customWidth="1"/>
    <col min="13571" max="13571" width="7.7109375" style="134" customWidth="1"/>
    <col min="13572" max="13572" width="47.85546875" style="134" customWidth="1"/>
    <col min="13573" max="13573" width="14.7109375" style="134" customWidth="1"/>
    <col min="13574" max="13574" width="8.7109375" style="134" bestFit="1" customWidth="1"/>
    <col min="13575" max="13575" width="10.7109375" style="134" customWidth="1"/>
    <col min="13576" max="13576" width="10.85546875" style="134" bestFit="1" customWidth="1"/>
    <col min="13577" max="13825" width="9.140625" style="134"/>
    <col min="13826" max="13826" width="7.85546875" style="134" customWidth="1"/>
    <col min="13827" max="13827" width="7.7109375" style="134" customWidth="1"/>
    <col min="13828" max="13828" width="47.85546875" style="134" customWidth="1"/>
    <col min="13829" max="13829" width="14.7109375" style="134" customWidth="1"/>
    <col min="13830" max="13830" width="8.7109375" style="134" bestFit="1" customWidth="1"/>
    <col min="13831" max="13831" width="10.7109375" style="134" customWidth="1"/>
    <col min="13832" max="13832" width="10.85546875" style="134" bestFit="1" customWidth="1"/>
    <col min="13833" max="14081" width="9.140625" style="134"/>
    <col min="14082" max="14082" width="7.85546875" style="134" customWidth="1"/>
    <col min="14083" max="14083" width="7.7109375" style="134" customWidth="1"/>
    <col min="14084" max="14084" width="47.85546875" style="134" customWidth="1"/>
    <col min="14085" max="14085" width="14.7109375" style="134" customWidth="1"/>
    <col min="14086" max="14086" width="8.7109375" style="134" bestFit="1" customWidth="1"/>
    <col min="14087" max="14087" width="10.7109375" style="134" customWidth="1"/>
    <col min="14088" max="14088" width="10.85546875" style="134" bestFit="1" customWidth="1"/>
    <col min="14089" max="14337" width="9.140625" style="134"/>
    <col min="14338" max="14338" width="7.85546875" style="134" customWidth="1"/>
    <col min="14339" max="14339" width="7.7109375" style="134" customWidth="1"/>
    <col min="14340" max="14340" width="47.85546875" style="134" customWidth="1"/>
    <col min="14341" max="14341" width="14.7109375" style="134" customWidth="1"/>
    <col min="14342" max="14342" width="8.7109375" style="134" bestFit="1" customWidth="1"/>
    <col min="14343" max="14343" width="10.7109375" style="134" customWidth="1"/>
    <col min="14344" max="14344" width="10.85546875" style="134" bestFit="1" customWidth="1"/>
    <col min="14345" max="14593" width="9.140625" style="134"/>
    <col min="14594" max="14594" width="7.85546875" style="134" customWidth="1"/>
    <col min="14595" max="14595" width="7.7109375" style="134" customWidth="1"/>
    <col min="14596" max="14596" width="47.85546875" style="134" customWidth="1"/>
    <col min="14597" max="14597" width="14.7109375" style="134" customWidth="1"/>
    <col min="14598" max="14598" width="8.7109375" style="134" bestFit="1" customWidth="1"/>
    <col min="14599" max="14599" width="10.7109375" style="134" customWidth="1"/>
    <col min="14600" max="14600" width="10.85546875" style="134" bestFit="1" customWidth="1"/>
    <col min="14601" max="14849" width="9.140625" style="134"/>
    <col min="14850" max="14850" width="7.85546875" style="134" customWidth="1"/>
    <col min="14851" max="14851" width="7.7109375" style="134" customWidth="1"/>
    <col min="14852" max="14852" width="47.85546875" style="134" customWidth="1"/>
    <col min="14853" max="14853" width="14.7109375" style="134" customWidth="1"/>
    <col min="14854" max="14854" width="8.7109375" style="134" bestFit="1" customWidth="1"/>
    <col min="14855" max="14855" width="10.7109375" style="134" customWidth="1"/>
    <col min="14856" max="14856" width="10.85546875" style="134" bestFit="1" customWidth="1"/>
    <col min="14857" max="15105" width="9.140625" style="134"/>
    <col min="15106" max="15106" width="7.85546875" style="134" customWidth="1"/>
    <col min="15107" max="15107" width="7.7109375" style="134" customWidth="1"/>
    <col min="15108" max="15108" width="47.85546875" style="134" customWidth="1"/>
    <col min="15109" max="15109" width="14.7109375" style="134" customWidth="1"/>
    <col min="15110" max="15110" width="8.7109375" style="134" bestFit="1" customWidth="1"/>
    <col min="15111" max="15111" width="10.7109375" style="134" customWidth="1"/>
    <col min="15112" max="15112" width="10.85546875" style="134" bestFit="1" customWidth="1"/>
    <col min="15113" max="15361" width="9.140625" style="134"/>
    <col min="15362" max="15362" width="7.85546875" style="134" customWidth="1"/>
    <col min="15363" max="15363" width="7.7109375" style="134" customWidth="1"/>
    <col min="15364" max="15364" width="47.85546875" style="134" customWidth="1"/>
    <col min="15365" max="15365" width="14.7109375" style="134" customWidth="1"/>
    <col min="15366" max="15366" width="8.7109375" style="134" bestFit="1" customWidth="1"/>
    <col min="15367" max="15367" width="10.7109375" style="134" customWidth="1"/>
    <col min="15368" max="15368" width="10.85546875" style="134" bestFit="1" customWidth="1"/>
    <col min="15369" max="15617" width="9.140625" style="134"/>
    <col min="15618" max="15618" width="7.85546875" style="134" customWidth="1"/>
    <col min="15619" max="15619" width="7.7109375" style="134" customWidth="1"/>
    <col min="15620" max="15620" width="47.85546875" style="134" customWidth="1"/>
    <col min="15621" max="15621" width="14.7109375" style="134" customWidth="1"/>
    <col min="15622" max="15622" width="8.7109375" style="134" bestFit="1" customWidth="1"/>
    <col min="15623" max="15623" width="10.7109375" style="134" customWidth="1"/>
    <col min="15624" max="15624" width="10.85546875" style="134" bestFit="1" customWidth="1"/>
    <col min="15625" max="15873" width="9.140625" style="134"/>
    <col min="15874" max="15874" width="7.85546875" style="134" customWidth="1"/>
    <col min="15875" max="15875" width="7.7109375" style="134" customWidth="1"/>
    <col min="15876" max="15876" width="47.85546875" style="134" customWidth="1"/>
    <col min="15877" max="15877" width="14.7109375" style="134" customWidth="1"/>
    <col min="15878" max="15878" width="8.7109375" style="134" bestFit="1" customWidth="1"/>
    <col min="15879" max="15879" width="10.7109375" style="134" customWidth="1"/>
    <col min="15880" max="15880" width="10.85546875" style="134" bestFit="1" customWidth="1"/>
    <col min="15881" max="16129" width="9.140625" style="134"/>
    <col min="16130" max="16130" width="7.85546875" style="134" customWidth="1"/>
    <col min="16131" max="16131" width="7.7109375" style="134" customWidth="1"/>
    <col min="16132" max="16132" width="47.85546875" style="134" customWidth="1"/>
    <col min="16133" max="16133" width="14.7109375" style="134" customWidth="1"/>
    <col min="16134" max="16134" width="8.7109375" style="134" bestFit="1" customWidth="1"/>
    <col min="16135" max="16135" width="10.7109375" style="134" customWidth="1"/>
    <col min="16136" max="16136" width="10.85546875" style="134" bestFit="1" customWidth="1"/>
    <col min="16137" max="16384" width="9.140625" style="134"/>
  </cols>
  <sheetData>
    <row r="1" spans="2:8" ht="20.100000000000001" customHeight="1">
      <c r="B1" s="128" t="s">
        <v>604</v>
      </c>
    </row>
    <row r="2" spans="2:8" s="137" customFormat="1" ht="15" customHeight="1">
      <c r="B2" s="135" t="s">
        <v>2</v>
      </c>
      <c r="C2" s="136"/>
      <c r="E2" s="135"/>
      <c r="F2" s="131"/>
      <c r="G2" s="138"/>
      <c r="H2" s="133"/>
    </row>
    <row r="3" spans="2:8" s="137" customFormat="1" ht="15" customHeight="1">
      <c r="B3" s="135" t="s">
        <v>3</v>
      </c>
      <c r="C3" s="136" t="s">
        <v>605</v>
      </c>
      <c r="D3" s="136" t="s">
        <v>606</v>
      </c>
      <c r="E3" s="135"/>
      <c r="F3" s="131"/>
      <c r="G3" s="138"/>
      <c r="H3" s="133"/>
    </row>
    <row r="4" spans="2:8" s="137" customFormat="1" ht="20.100000000000001" customHeight="1">
      <c r="B4" s="135" t="s">
        <v>5</v>
      </c>
      <c r="C4" s="136" t="s">
        <v>210</v>
      </c>
      <c r="D4" s="517" t="s">
        <v>607</v>
      </c>
      <c r="E4" s="517"/>
      <c r="F4" s="517"/>
      <c r="G4" s="517"/>
      <c r="H4" s="517"/>
    </row>
    <row r="5" spans="2:8" s="144" customFormat="1" ht="9.9499999999999993" customHeight="1">
      <c r="B5" s="139"/>
      <c r="C5" s="139"/>
      <c r="D5" s="140"/>
      <c r="E5" s="139"/>
      <c r="F5" s="141"/>
      <c r="G5" s="142"/>
      <c r="H5" s="143"/>
    </row>
    <row r="6" spans="2:8" s="150" customFormat="1" ht="32.1" customHeight="1" thickBot="1">
      <c r="B6" s="145" t="s">
        <v>8</v>
      </c>
      <c r="C6" s="145" t="s">
        <v>9</v>
      </c>
      <c r="D6" s="146" t="s">
        <v>10</v>
      </c>
      <c r="E6" s="145" t="s">
        <v>11</v>
      </c>
      <c r="F6" s="147" t="s">
        <v>12</v>
      </c>
      <c r="G6" s="148" t="s">
        <v>13</v>
      </c>
      <c r="H6" s="149" t="s">
        <v>14</v>
      </c>
    </row>
    <row r="7" spans="2:8" ht="9.9499999999999993" customHeight="1"/>
    <row r="8" spans="2:8">
      <c r="D8" s="140" t="s">
        <v>608</v>
      </c>
      <c r="G8" s="142" t="s">
        <v>609</v>
      </c>
      <c r="H8" s="143">
        <f>+SUM(H9:H19)</f>
        <v>0</v>
      </c>
    </row>
    <row r="9" spans="2:8">
      <c r="D9" s="140"/>
      <c r="G9" s="142"/>
      <c r="H9" s="143"/>
    </row>
    <row r="10" spans="2:8">
      <c r="D10" s="140" t="s">
        <v>610</v>
      </c>
      <c r="G10" s="44"/>
    </row>
    <row r="11" spans="2:8">
      <c r="B11" s="129" t="s">
        <v>18</v>
      </c>
      <c r="D11" s="130" t="s">
        <v>611</v>
      </c>
      <c r="E11" s="129" t="s">
        <v>612</v>
      </c>
      <c r="F11" s="131">
        <v>650</v>
      </c>
      <c r="G11" s="44">
        <v>0</v>
      </c>
      <c r="H11" s="133">
        <f>F11*G11</f>
        <v>0</v>
      </c>
    </row>
    <row r="12" spans="2:8">
      <c r="B12" s="129" t="s">
        <v>22</v>
      </c>
      <c r="D12" s="130" t="s">
        <v>613</v>
      </c>
      <c r="E12" s="129" t="s">
        <v>614</v>
      </c>
      <c r="F12" s="131">
        <v>0.25</v>
      </c>
      <c r="G12" s="44">
        <v>0</v>
      </c>
      <c r="H12" s="133">
        <f t="shared" ref="H12:H17" si="0">F12*G12</f>
        <v>0</v>
      </c>
    </row>
    <row r="13" spans="2:8">
      <c r="G13" s="44"/>
    </row>
    <row r="14" spans="2:8">
      <c r="D14" s="140" t="s">
        <v>615</v>
      </c>
      <c r="G14" s="44"/>
    </row>
    <row r="15" spans="2:8" ht="121.5" customHeight="1">
      <c r="B15" s="129" t="s">
        <v>18</v>
      </c>
      <c r="D15" s="130" t="s">
        <v>616</v>
      </c>
      <c r="E15" s="129" t="s">
        <v>612</v>
      </c>
      <c r="F15" s="131">
        <v>650</v>
      </c>
      <c r="G15" s="44">
        <v>0</v>
      </c>
      <c r="H15" s="133">
        <f t="shared" si="0"/>
        <v>0</v>
      </c>
    </row>
    <row r="16" spans="2:8" ht="36">
      <c r="B16" s="129" t="s">
        <v>22</v>
      </c>
      <c r="D16" s="130" t="s">
        <v>617</v>
      </c>
      <c r="E16" s="129" t="s">
        <v>612</v>
      </c>
      <c r="F16" s="131">
        <v>60</v>
      </c>
      <c r="G16" s="44">
        <v>0</v>
      </c>
      <c r="H16" s="133">
        <f t="shared" si="0"/>
        <v>0</v>
      </c>
    </row>
    <row r="17" spans="2:8" ht="84">
      <c r="B17" s="129" t="s">
        <v>32</v>
      </c>
      <c r="D17" s="130" t="s">
        <v>618</v>
      </c>
      <c r="E17" s="129" t="s">
        <v>25</v>
      </c>
      <c r="F17" s="131">
        <v>13</v>
      </c>
      <c r="G17" s="44">
        <v>0</v>
      </c>
      <c r="H17" s="133">
        <f t="shared" si="0"/>
        <v>0</v>
      </c>
    </row>
    <row r="18" spans="2:8">
      <c r="G18" s="44"/>
    </row>
    <row r="19" spans="2:8">
      <c r="G19" s="44"/>
    </row>
    <row r="20" spans="2:8">
      <c r="D20" s="140" t="s">
        <v>619</v>
      </c>
      <c r="G20" s="46" t="s">
        <v>620</v>
      </c>
      <c r="H20" s="143">
        <f>+SUM(H21:H36)</f>
        <v>0</v>
      </c>
    </row>
    <row r="21" spans="2:8">
      <c r="D21" s="140"/>
      <c r="G21" s="46"/>
      <c r="H21" s="143"/>
    </row>
    <row r="22" spans="2:8">
      <c r="D22" s="140" t="s">
        <v>621</v>
      </c>
      <c r="G22" s="44"/>
    </row>
    <row r="23" spans="2:8" ht="108">
      <c r="B23" s="129" t="s">
        <v>18</v>
      </c>
      <c r="D23" s="130" t="s">
        <v>622</v>
      </c>
      <c r="E23" s="129" t="s">
        <v>25</v>
      </c>
      <c r="F23" s="131">
        <v>13</v>
      </c>
      <c r="G23" s="44">
        <v>0</v>
      </c>
      <c r="H23" s="133">
        <f t="shared" ref="H23:H34" si="1">F23*G23</f>
        <v>0</v>
      </c>
    </row>
    <row r="24" spans="2:8" ht="204">
      <c r="B24" s="129" t="s">
        <v>22</v>
      </c>
      <c r="D24" s="130" t="s">
        <v>623</v>
      </c>
      <c r="E24" s="129" t="s">
        <v>25</v>
      </c>
      <c r="F24" s="131">
        <v>9</v>
      </c>
      <c r="G24" s="44">
        <v>0</v>
      </c>
      <c r="H24" s="133">
        <f t="shared" si="1"/>
        <v>0</v>
      </c>
    </row>
    <row r="25" spans="2:8" ht="204">
      <c r="B25" s="129" t="s">
        <v>32</v>
      </c>
      <c r="D25" s="130" t="s">
        <v>624</v>
      </c>
      <c r="E25" s="129" t="s">
        <v>25</v>
      </c>
      <c r="F25" s="131">
        <v>4</v>
      </c>
      <c r="G25" s="44">
        <v>0</v>
      </c>
      <c r="H25" s="133">
        <f t="shared" si="1"/>
        <v>0</v>
      </c>
    </row>
    <row r="26" spans="2:8" ht="180">
      <c r="B26" s="129" t="s">
        <v>36</v>
      </c>
      <c r="D26" s="130" t="s">
        <v>625</v>
      </c>
      <c r="E26" s="129" t="s">
        <v>25</v>
      </c>
      <c r="F26" s="131">
        <v>0</v>
      </c>
      <c r="G26" s="44">
        <v>0</v>
      </c>
      <c r="H26" s="133">
        <f t="shared" si="1"/>
        <v>0</v>
      </c>
    </row>
    <row r="27" spans="2:8" ht="348">
      <c r="B27" s="129" t="s">
        <v>40</v>
      </c>
      <c r="D27" s="130" t="s">
        <v>626</v>
      </c>
      <c r="E27" s="129" t="s">
        <v>348</v>
      </c>
      <c r="F27" s="131">
        <v>1</v>
      </c>
      <c r="G27" s="44">
        <v>0</v>
      </c>
      <c r="H27" s="133">
        <f t="shared" si="1"/>
        <v>0</v>
      </c>
    </row>
    <row r="28" spans="2:8" ht="156">
      <c r="B28" s="129" t="s">
        <v>43</v>
      </c>
      <c r="D28" s="130" t="s">
        <v>627</v>
      </c>
      <c r="E28" s="129" t="s">
        <v>348</v>
      </c>
      <c r="F28" s="131">
        <v>1</v>
      </c>
      <c r="G28" s="44">
        <v>0</v>
      </c>
      <c r="H28" s="133">
        <f t="shared" si="1"/>
        <v>0</v>
      </c>
    </row>
    <row r="29" spans="2:8" ht="24">
      <c r="B29" s="129" t="s">
        <v>46</v>
      </c>
      <c r="D29" s="130" t="s">
        <v>628</v>
      </c>
      <c r="E29" s="129" t="s">
        <v>612</v>
      </c>
      <c r="F29" s="131">
        <v>640</v>
      </c>
      <c r="G29" s="44">
        <v>0</v>
      </c>
      <c r="H29" s="133">
        <f t="shared" si="1"/>
        <v>0</v>
      </c>
    </row>
    <row r="30" spans="2:8" ht="36">
      <c r="B30" s="129" t="s">
        <v>49</v>
      </c>
      <c r="D30" s="130" t="s">
        <v>629</v>
      </c>
      <c r="E30" s="129" t="s">
        <v>25</v>
      </c>
      <c r="F30" s="131">
        <v>13</v>
      </c>
      <c r="G30" s="44">
        <v>0</v>
      </c>
      <c r="H30" s="133">
        <f t="shared" si="1"/>
        <v>0</v>
      </c>
    </row>
    <row r="31" spans="2:8" ht="24">
      <c r="B31" s="129" t="s">
        <v>52</v>
      </c>
      <c r="D31" s="130" t="s">
        <v>630</v>
      </c>
      <c r="E31" s="129" t="s">
        <v>25</v>
      </c>
      <c r="F31" s="131">
        <v>13</v>
      </c>
      <c r="G31" s="44">
        <v>0</v>
      </c>
      <c r="H31" s="133">
        <f t="shared" si="1"/>
        <v>0</v>
      </c>
    </row>
    <row r="32" spans="2:8" ht="48">
      <c r="B32" s="129" t="s">
        <v>55</v>
      </c>
      <c r="D32" s="130" t="s">
        <v>631</v>
      </c>
      <c r="E32" s="129" t="s">
        <v>25</v>
      </c>
      <c r="F32" s="131">
        <v>13</v>
      </c>
      <c r="G32" s="44">
        <v>0</v>
      </c>
      <c r="H32" s="133">
        <f t="shared" si="1"/>
        <v>0</v>
      </c>
    </row>
    <row r="33" spans="2:8" ht="24">
      <c r="B33" s="129" t="s">
        <v>197</v>
      </c>
      <c r="D33" s="130" t="s">
        <v>632</v>
      </c>
      <c r="E33" s="129" t="s">
        <v>25</v>
      </c>
      <c r="F33" s="131">
        <v>15</v>
      </c>
      <c r="G33" s="44">
        <v>0</v>
      </c>
      <c r="H33" s="133">
        <f t="shared" si="1"/>
        <v>0</v>
      </c>
    </row>
    <row r="34" spans="2:8">
      <c r="B34" s="129" t="s">
        <v>198</v>
      </c>
      <c r="D34" s="130" t="s">
        <v>633</v>
      </c>
      <c r="E34" s="129" t="s">
        <v>25</v>
      </c>
      <c r="F34" s="131">
        <v>15</v>
      </c>
      <c r="G34" s="44">
        <v>0</v>
      </c>
      <c r="H34" s="133">
        <f t="shared" si="1"/>
        <v>0</v>
      </c>
    </row>
    <row r="35" spans="2:8">
      <c r="G35" s="44"/>
    </row>
    <row r="36" spans="2:8" ht="24">
      <c r="D36" s="130" t="s">
        <v>634</v>
      </c>
      <c r="G36" s="44"/>
    </row>
    <row r="37" spans="2:8">
      <c r="G37" s="44"/>
    </row>
    <row r="38" spans="2:8">
      <c r="D38" s="140" t="s">
        <v>635</v>
      </c>
      <c r="G38" s="46" t="s">
        <v>636</v>
      </c>
      <c r="H38" s="143">
        <f>+SUM(H39:H49)</f>
        <v>248</v>
      </c>
    </row>
    <row r="39" spans="2:8">
      <c r="D39" s="140"/>
      <c r="G39" s="46"/>
      <c r="H39" s="143"/>
    </row>
    <row r="40" spans="2:8">
      <c r="D40" s="140" t="s">
        <v>637</v>
      </c>
      <c r="G40" s="44"/>
    </row>
    <row r="41" spans="2:8" ht="60">
      <c r="B41" s="129" t="s">
        <v>18</v>
      </c>
      <c r="D41" s="130" t="s">
        <v>638</v>
      </c>
      <c r="E41" s="129" t="s">
        <v>163</v>
      </c>
      <c r="F41" s="131">
        <v>4</v>
      </c>
      <c r="G41" s="228">
        <v>62</v>
      </c>
      <c r="H41" s="133">
        <f>F41*G41</f>
        <v>248</v>
      </c>
    </row>
    <row r="42" spans="2:8" ht="24">
      <c r="B42" s="129" t="s">
        <v>22</v>
      </c>
      <c r="D42" s="130" t="s">
        <v>639</v>
      </c>
      <c r="E42" s="129" t="s">
        <v>614</v>
      </c>
      <c r="F42" s="131">
        <v>1</v>
      </c>
      <c r="G42" s="45">
        <v>0</v>
      </c>
      <c r="H42" s="133">
        <f t="shared" ref="H42:H48" si="2">F42*G42</f>
        <v>0</v>
      </c>
    </row>
    <row r="43" spans="2:8">
      <c r="B43" s="129" t="s">
        <v>32</v>
      </c>
      <c r="D43" s="130" t="s">
        <v>640</v>
      </c>
      <c r="E43" s="129" t="s">
        <v>614</v>
      </c>
      <c r="F43" s="131">
        <v>1</v>
      </c>
      <c r="G43" s="45">
        <v>0</v>
      </c>
      <c r="H43" s="133">
        <f t="shared" si="2"/>
        <v>0</v>
      </c>
    </row>
    <row r="44" spans="2:8" ht="24">
      <c r="B44" s="129" t="s">
        <v>36</v>
      </c>
      <c r="D44" s="130" t="s">
        <v>641</v>
      </c>
      <c r="E44" s="129" t="s">
        <v>614</v>
      </c>
      <c r="F44" s="131">
        <v>1</v>
      </c>
      <c r="G44" s="45">
        <v>0</v>
      </c>
      <c r="H44" s="133">
        <f t="shared" si="2"/>
        <v>0</v>
      </c>
    </row>
    <row r="45" spans="2:8" ht="24">
      <c r="B45" s="129" t="s">
        <v>40</v>
      </c>
      <c r="D45" s="130" t="s">
        <v>1016</v>
      </c>
      <c r="E45" s="129" t="s">
        <v>614</v>
      </c>
      <c r="F45" s="131">
        <v>1</v>
      </c>
      <c r="G45" s="45">
        <v>0</v>
      </c>
      <c r="H45" s="133">
        <f t="shared" si="2"/>
        <v>0</v>
      </c>
    </row>
    <row r="46" spans="2:8" ht="48">
      <c r="B46" s="129" t="s">
        <v>43</v>
      </c>
      <c r="D46" s="130" t="s">
        <v>642</v>
      </c>
      <c r="E46" s="129" t="s">
        <v>614</v>
      </c>
      <c r="F46" s="131">
        <v>1</v>
      </c>
      <c r="G46" s="45">
        <v>0</v>
      </c>
      <c r="H46" s="133">
        <f t="shared" si="2"/>
        <v>0</v>
      </c>
    </row>
    <row r="47" spans="2:8" ht="24">
      <c r="B47" s="129" t="s">
        <v>46</v>
      </c>
      <c r="D47" s="130" t="s">
        <v>643</v>
      </c>
      <c r="E47" s="129" t="s">
        <v>614</v>
      </c>
      <c r="F47" s="131">
        <v>1</v>
      </c>
      <c r="G47" s="45">
        <v>0</v>
      </c>
      <c r="H47" s="133">
        <f t="shared" si="2"/>
        <v>0</v>
      </c>
    </row>
    <row r="48" spans="2:8">
      <c r="B48" s="129" t="s">
        <v>49</v>
      </c>
      <c r="D48" s="130" t="s">
        <v>644</v>
      </c>
      <c r="E48" s="129" t="s">
        <v>614</v>
      </c>
      <c r="F48" s="131">
        <v>1</v>
      </c>
      <c r="G48" s="45">
        <v>0</v>
      </c>
      <c r="H48" s="133">
        <f t="shared" si="2"/>
        <v>0</v>
      </c>
    </row>
    <row r="49" spans="4:7">
      <c r="G49" s="44"/>
    </row>
    <row r="50" spans="4:7">
      <c r="G50" s="44"/>
    </row>
    <row r="52" spans="4:7" ht="17.45" customHeight="1">
      <c r="D52" s="151" t="str">
        <f>D8</f>
        <v>1 GRADBENA DELA</v>
      </c>
      <c r="E52" s="152">
        <f>H8</f>
        <v>0</v>
      </c>
    </row>
    <row r="53" spans="4:7" ht="17.45" customHeight="1">
      <c r="D53" s="151" t="str">
        <f>D20</f>
        <v>2 MONTAŽNA DELA</v>
      </c>
      <c r="E53" s="152">
        <f>H20</f>
        <v>0</v>
      </c>
    </row>
    <row r="54" spans="4:7" ht="17.45" customHeight="1">
      <c r="D54" s="151" t="str">
        <f>D38</f>
        <v>3 OSTALE STORITVE</v>
      </c>
      <c r="E54" s="152">
        <f>H38</f>
        <v>248</v>
      </c>
    </row>
    <row r="55" spans="4:7" ht="17.45" customHeight="1">
      <c r="D55" s="128" t="s">
        <v>180</v>
      </c>
      <c r="E55" s="153">
        <f>+SUM(E52:E54)</f>
        <v>248</v>
      </c>
    </row>
    <row r="57" spans="4:7" ht="17.45" customHeight="1">
      <c r="G57" s="142"/>
    </row>
  </sheetData>
  <sheetProtection algorithmName="SHA-512" hashValue="jSvp7YdhcGPgNMoZ+7fd+tsQ6/tiXYt+90FNSpOCcWsrKhuohm5WgDz04RWiZy2szlC7pe5iJfaBpvYjM9fw3Q==" saltValue="ULbzFFvUKFCsDuC2BgwdhQ==" spinCount="100000" sheet="1"/>
  <mergeCells count="1">
    <mergeCell ref="D4:H4"/>
  </mergeCells>
  <pageMargins left="0.7" right="0.7" top="0.75" bottom="0.75" header="0.3" footer="0.3"/>
  <pageSetup paperSize="9" scale="7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70AD9-7BE8-45C4-809C-DA2A00C433E8}">
  <sheetPr codeName="List5">
    <pageSetUpPr fitToPage="1"/>
  </sheetPr>
  <dimension ref="A1:Q151"/>
  <sheetViews>
    <sheetView zoomScale="115" zoomScaleNormal="115" workbookViewId="0">
      <pane ySplit="5" topLeftCell="A119" activePane="bottomLeft" state="frozen"/>
      <selection pane="bottomLeft" activeCell="G127" sqref="G127"/>
    </sheetView>
  </sheetViews>
  <sheetFormatPr defaultRowHeight="15"/>
  <cols>
    <col min="1" max="1" width="9.140625" style="47"/>
    <col min="2" max="3" width="10.7109375" style="91" customWidth="1"/>
    <col min="4" max="4" width="47.7109375" style="92" customWidth="1"/>
    <col min="5" max="5" width="14.7109375" style="91" customWidth="1"/>
    <col min="6" max="6" width="12.7109375" style="93" customWidth="1"/>
    <col min="7" max="7" width="15.7109375" style="94" customWidth="1"/>
    <col min="8" max="8" width="15.7109375" style="176" customWidth="1"/>
    <col min="9" max="10" width="9.140625" style="47"/>
    <col min="11" max="12" width="10.7109375" style="47" bestFit="1" customWidth="1"/>
    <col min="13" max="257" width="9.140625" style="47"/>
    <col min="258" max="259" width="10.7109375" style="47" customWidth="1"/>
    <col min="260" max="260" width="47.7109375" style="47" customWidth="1"/>
    <col min="261" max="261" width="14.7109375" style="47" customWidth="1"/>
    <col min="262" max="262" width="12.7109375" style="47" customWidth="1"/>
    <col min="263" max="264" width="15.7109375" style="47" customWidth="1"/>
    <col min="265" max="266" width="9.140625" style="47"/>
    <col min="267" max="268" width="10.7109375" style="47" bestFit="1" customWidth="1"/>
    <col min="269" max="513" width="9.140625" style="47"/>
    <col min="514" max="515" width="10.7109375" style="47" customWidth="1"/>
    <col min="516" max="516" width="47.7109375" style="47" customWidth="1"/>
    <col min="517" max="517" width="14.7109375" style="47" customWidth="1"/>
    <col min="518" max="518" width="12.7109375" style="47" customWidth="1"/>
    <col min="519" max="520" width="15.7109375" style="47" customWidth="1"/>
    <col min="521" max="522" width="9.140625" style="47"/>
    <col min="523" max="524" width="10.7109375" style="47" bestFit="1" customWidth="1"/>
    <col min="525" max="769" width="9.140625" style="47"/>
    <col min="770" max="771" width="10.7109375" style="47" customWidth="1"/>
    <col min="772" max="772" width="47.7109375" style="47" customWidth="1"/>
    <col min="773" max="773" width="14.7109375" style="47" customWidth="1"/>
    <col min="774" max="774" width="12.7109375" style="47" customWidth="1"/>
    <col min="775" max="776" width="15.7109375" style="47" customWidth="1"/>
    <col min="777" max="778" width="9.140625" style="47"/>
    <col min="779" max="780" width="10.7109375" style="47" bestFit="1" customWidth="1"/>
    <col min="781" max="1025" width="9.140625" style="47"/>
    <col min="1026" max="1027" width="10.7109375" style="47" customWidth="1"/>
    <col min="1028" max="1028" width="47.7109375" style="47" customWidth="1"/>
    <col min="1029" max="1029" width="14.7109375" style="47" customWidth="1"/>
    <col min="1030" max="1030" width="12.7109375" style="47" customWidth="1"/>
    <col min="1031" max="1032" width="15.7109375" style="47" customWidth="1"/>
    <col min="1033" max="1034" width="9.140625" style="47"/>
    <col min="1035" max="1036" width="10.7109375" style="47" bestFit="1" customWidth="1"/>
    <col min="1037" max="1281" width="9.140625" style="47"/>
    <col min="1282" max="1283" width="10.7109375" style="47" customWidth="1"/>
    <col min="1284" max="1284" width="47.7109375" style="47" customWidth="1"/>
    <col min="1285" max="1285" width="14.7109375" style="47" customWidth="1"/>
    <col min="1286" max="1286" width="12.7109375" style="47" customWidth="1"/>
    <col min="1287" max="1288" width="15.7109375" style="47" customWidth="1"/>
    <col min="1289" max="1290" width="9.140625" style="47"/>
    <col min="1291" max="1292" width="10.7109375" style="47" bestFit="1" customWidth="1"/>
    <col min="1293" max="1537" width="9.140625" style="47"/>
    <col min="1538" max="1539" width="10.7109375" style="47" customWidth="1"/>
    <col min="1540" max="1540" width="47.7109375" style="47" customWidth="1"/>
    <col min="1541" max="1541" width="14.7109375" style="47" customWidth="1"/>
    <col min="1542" max="1542" width="12.7109375" style="47" customWidth="1"/>
    <col min="1543" max="1544" width="15.7109375" style="47" customWidth="1"/>
    <col min="1545" max="1546" width="9.140625" style="47"/>
    <col min="1547" max="1548" width="10.7109375" style="47" bestFit="1" customWidth="1"/>
    <col min="1549" max="1793" width="9.140625" style="47"/>
    <col min="1794" max="1795" width="10.7109375" style="47" customWidth="1"/>
    <col min="1796" max="1796" width="47.7109375" style="47" customWidth="1"/>
    <col min="1797" max="1797" width="14.7109375" style="47" customWidth="1"/>
    <col min="1798" max="1798" width="12.7109375" style="47" customWidth="1"/>
    <col min="1799" max="1800" width="15.7109375" style="47" customWidth="1"/>
    <col min="1801" max="1802" width="9.140625" style="47"/>
    <col min="1803" max="1804" width="10.7109375" style="47" bestFit="1" customWidth="1"/>
    <col min="1805" max="2049" width="9.140625" style="47"/>
    <col min="2050" max="2051" width="10.7109375" style="47" customWidth="1"/>
    <col min="2052" max="2052" width="47.7109375" style="47" customWidth="1"/>
    <col min="2053" max="2053" width="14.7109375" style="47" customWidth="1"/>
    <col min="2054" max="2054" width="12.7109375" style="47" customWidth="1"/>
    <col min="2055" max="2056" width="15.7109375" style="47" customWidth="1"/>
    <col min="2057" max="2058" width="9.140625" style="47"/>
    <col min="2059" max="2060" width="10.7109375" style="47" bestFit="1" customWidth="1"/>
    <col min="2061" max="2305" width="9.140625" style="47"/>
    <col min="2306" max="2307" width="10.7109375" style="47" customWidth="1"/>
    <col min="2308" max="2308" width="47.7109375" style="47" customWidth="1"/>
    <col min="2309" max="2309" width="14.7109375" style="47" customWidth="1"/>
    <col min="2310" max="2310" width="12.7109375" style="47" customWidth="1"/>
    <col min="2311" max="2312" width="15.7109375" style="47" customWidth="1"/>
    <col min="2313" max="2314" width="9.140625" style="47"/>
    <col min="2315" max="2316" width="10.7109375" style="47" bestFit="1" customWidth="1"/>
    <col min="2317" max="2561" width="9.140625" style="47"/>
    <col min="2562" max="2563" width="10.7109375" style="47" customWidth="1"/>
    <col min="2564" max="2564" width="47.7109375" style="47" customWidth="1"/>
    <col min="2565" max="2565" width="14.7109375" style="47" customWidth="1"/>
    <col min="2566" max="2566" width="12.7109375" style="47" customWidth="1"/>
    <col min="2567" max="2568" width="15.7109375" style="47" customWidth="1"/>
    <col min="2569" max="2570" width="9.140625" style="47"/>
    <col min="2571" max="2572" width="10.7109375" style="47" bestFit="1" customWidth="1"/>
    <col min="2573" max="2817" width="9.140625" style="47"/>
    <col min="2818" max="2819" width="10.7109375" style="47" customWidth="1"/>
    <col min="2820" max="2820" width="47.7109375" style="47" customWidth="1"/>
    <col min="2821" max="2821" width="14.7109375" style="47" customWidth="1"/>
    <col min="2822" max="2822" width="12.7109375" style="47" customWidth="1"/>
    <col min="2823" max="2824" width="15.7109375" style="47" customWidth="1"/>
    <col min="2825" max="2826" width="9.140625" style="47"/>
    <col min="2827" max="2828" width="10.7109375" style="47" bestFit="1" customWidth="1"/>
    <col min="2829" max="3073" width="9.140625" style="47"/>
    <col min="3074" max="3075" width="10.7109375" style="47" customWidth="1"/>
    <col min="3076" max="3076" width="47.7109375" style="47" customWidth="1"/>
    <col min="3077" max="3077" width="14.7109375" style="47" customWidth="1"/>
    <col min="3078" max="3078" width="12.7109375" style="47" customWidth="1"/>
    <col min="3079" max="3080" width="15.7109375" style="47" customWidth="1"/>
    <col min="3081" max="3082" width="9.140625" style="47"/>
    <col min="3083" max="3084" width="10.7109375" style="47" bestFit="1" customWidth="1"/>
    <col min="3085" max="3329" width="9.140625" style="47"/>
    <col min="3330" max="3331" width="10.7109375" style="47" customWidth="1"/>
    <col min="3332" max="3332" width="47.7109375" style="47" customWidth="1"/>
    <col min="3333" max="3333" width="14.7109375" style="47" customWidth="1"/>
    <col min="3334" max="3334" width="12.7109375" style="47" customWidth="1"/>
    <col min="3335" max="3336" width="15.7109375" style="47" customWidth="1"/>
    <col min="3337" max="3338" width="9.140625" style="47"/>
    <col min="3339" max="3340" width="10.7109375" style="47" bestFit="1" customWidth="1"/>
    <col min="3341" max="3585" width="9.140625" style="47"/>
    <col min="3586" max="3587" width="10.7109375" style="47" customWidth="1"/>
    <col min="3588" max="3588" width="47.7109375" style="47" customWidth="1"/>
    <col min="3589" max="3589" width="14.7109375" style="47" customWidth="1"/>
    <col min="3590" max="3590" width="12.7109375" style="47" customWidth="1"/>
    <col min="3591" max="3592" width="15.7109375" style="47" customWidth="1"/>
    <col min="3593" max="3594" width="9.140625" style="47"/>
    <col min="3595" max="3596" width="10.7109375" style="47" bestFit="1" customWidth="1"/>
    <col min="3597" max="3841" width="9.140625" style="47"/>
    <col min="3842" max="3843" width="10.7109375" style="47" customWidth="1"/>
    <col min="3844" max="3844" width="47.7109375" style="47" customWidth="1"/>
    <col min="3845" max="3845" width="14.7109375" style="47" customWidth="1"/>
    <col min="3846" max="3846" width="12.7109375" style="47" customWidth="1"/>
    <col min="3847" max="3848" width="15.7109375" style="47" customWidth="1"/>
    <col min="3849" max="3850" width="9.140625" style="47"/>
    <col min="3851" max="3852" width="10.7109375" style="47" bestFit="1" customWidth="1"/>
    <col min="3853" max="4097" width="9.140625" style="47"/>
    <col min="4098" max="4099" width="10.7109375" style="47" customWidth="1"/>
    <col min="4100" max="4100" width="47.7109375" style="47" customWidth="1"/>
    <col min="4101" max="4101" width="14.7109375" style="47" customWidth="1"/>
    <col min="4102" max="4102" width="12.7109375" style="47" customWidth="1"/>
    <col min="4103" max="4104" width="15.7109375" style="47" customWidth="1"/>
    <col min="4105" max="4106" width="9.140625" style="47"/>
    <col min="4107" max="4108" width="10.7109375" style="47" bestFit="1" customWidth="1"/>
    <col min="4109" max="4353" width="9.140625" style="47"/>
    <col min="4354" max="4355" width="10.7109375" style="47" customWidth="1"/>
    <col min="4356" max="4356" width="47.7109375" style="47" customWidth="1"/>
    <col min="4357" max="4357" width="14.7109375" style="47" customWidth="1"/>
    <col min="4358" max="4358" width="12.7109375" style="47" customWidth="1"/>
    <col min="4359" max="4360" width="15.7109375" style="47" customWidth="1"/>
    <col min="4361" max="4362" width="9.140625" style="47"/>
    <col min="4363" max="4364" width="10.7109375" style="47" bestFit="1" customWidth="1"/>
    <col min="4365" max="4609" width="9.140625" style="47"/>
    <col min="4610" max="4611" width="10.7109375" style="47" customWidth="1"/>
    <col min="4612" max="4612" width="47.7109375" style="47" customWidth="1"/>
    <col min="4613" max="4613" width="14.7109375" style="47" customWidth="1"/>
    <col min="4614" max="4614" width="12.7109375" style="47" customWidth="1"/>
    <col min="4615" max="4616" width="15.7109375" style="47" customWidth="1"/>
    <col min="4617" max="4618" width="9.140625" style="47"/>
    <col min="4619" max="4620" width="10.7109375" style="47" bestFit="1" customWidth="1"/>
    <col min="4621" max="4865" width="9.140625" style="47"/>
    <col min="4866" max="4867" width="10.7109375" style="47" customWidth="1"/>
    <col min="4868" max="4868" width="47.7109375" style="47" customWidth="1"/>
    <col min="4869" max="4869" width="14.7109375" style="47" customWidth="1"/>
    <col min="4870" max="4870" width="12.7109375" style="47" customWidth="1"/>
    <col min="4871" max="4872" width="15.7109375" style="47" customWidth="1"/>
    <col min="4873" max="4874" width="9.140625" style="47"/>
    <col min="4875" max="4876" width="10.7109375" style="47" bestFit="1" customWidth="1"/>
    <col min="4877" max="5121" width="9.140625" style="47"/>
    <col min="5122" max="5123" width="10.7109375" style="47" customWidth="1"/>
    <col min="5124" max="5124" width="47.7109375" style="47" customWidth="1"/>
    <col min="5125" max="5125" width="14.7109375" style="47" customWidth="1"/>
    <col min="5126" max="5126" width="12.7109375" style="47" customWidth="1"/>
    <col min="5127" max="5128" width="15.7109375" style="47" customWidth="1"/>
    <col min="5129" max="5130" width="9.140625" style="47"/>
    <col min="5131" max="5132" width="10.7109375" style="47" bestFit="1" customWidth="1"/>
    <col min="5133" max="5377" width="9.140625" style="47"/>
    <col min="5378" max="5379" width="10.7109375" style="47" customWidth="1"/>
    <col min="5380" max="5380" width="47.7109375" style="47" customWidth="1"/>
    <col min="5381" max="5381" width="14.7109375" style="47" customWidth="1"/>
    <col min="5382" max="5382" width="12.7109375" style="47" customWidth="1"/>
    <col min="5383" max="5384" width="15.7109375" style="47" customWidth="1"/>
    <col min="5385" max="5386" width="9.140625" style="47"/>
    <col min="5387" max="5388" width="10.7109375" style="47" bestFit="1" customWidth="1"/>
    <col min="5389" max="5633" width="9.140625" style="47"/>
    <col min="5634" max="5635" width="10.7109375" style="47" customWidth="1"/>
    <col min="5636" max="5636" width="47.7109375" style="47" customWidth="1"/>
    <col min="5637" max="5637" width="14.7109375" style="47" customWidth="1"/>
    <col min="5638" max="5638" width="12.7109375" style="47" customWidth="1"/>
    <col min="5639" max="5640" width="15.7109375" style="47" customWidth="1"/>
    <col min="5641" max="5642" width="9.140625" style="47"/>
    <col min="5643" max="5644" width="10.7109375" style="47" bestFit="1" customWidth="1"/>
    <col min="5645" max="5889" width="9.140625" style="47"/>
    <col min="5890" max="5891" width="10.7109375" style="47" customWidth="1"/>
    <col min="5892" max="5892" width="47.7109375" style="47" customWidth="1"/>
    <col min="5893" max="5893" width="14.7109375" style="47" customWidth="1"/>
    <col min="5894" max="5894" width="12.7109375" style="47" customWidth="1"/>
    <col min="5895" max="5896" width="15.7109375" style="47" customWidth="1"/>
    <col min="5897" max="5898" width="9.140625" style="47"/>
    <col min="5899" max="5900" width="10.7109375" style="47" bestFit="1" customWidth="1"/>
    <col min="5901" max="6145" width="9.140625" style="47"/>
    <col min="6146" max="6147" width="10.7109375" style="47" customWidth="1"/>
    <col min="6148" max="6148" width="47.7109375" style="47" customWidth="1"/>
    <col min="6149" max="6149" width="14.7109375" style="47" customWidth="1"/>
    <col min="6150" max="6150" width="12.7109375" style="47" customWidth="1"/>
    <col min="6151" max="6152" width="15.7109375" style="47" customWidth="1"/>
    <col min="6153" max="6154" width="9.140625" style="47"/>
    <col min="6155" max="6156" width="10.7109375" style="47" bestFit="1" customWidth="1"/>
    <col min="6157" max="6401" width="9.140625" style="47"/>
    <col min="6402" max="6403" width="10.7109375" style="47" customWidth="1"/>
    <col min="6404" max="6404" width="47.7109375" style="47" customWidth="1"/>
    <col min="6405" max="6405" width="14.7109375" style="47" customWidth="1"/>
    <col min="6406" max="6406" width="12.7109375" style="47" customWidth="1"/>
    <col min="6407" max="6408" width="15.7109375" style="47" customWidth="1"/>
    <col min="6409" max="6410" width="9.140625" style="47"/>
    <col min="6411" max="6412" width="10.7109375" style="47" bestFit="1" customWidth="1"/>
    <col min="6413" max="6657" width="9.140625" style="47"/>
    <col min="6658" max="6659" width="10.7109375" style="47" customWidth="1"/>
    <col min="6660" max="6660" width="47.7109375" style="47" customWidth="1"/>
    <col min="6661" max="6661" width="14.7109375" style="47" customWidth="1"/>
    <col min="6662" max="6662" width="12.7109375" style="47" customWidth="1"/>
    <col min="6663" max="6664" width="15.7109375" style="47" customWidth="1"/>
    <col min="6665" max="6666" width="9.140625" style="47"/>
    <col min="6667" max="6668" width="10.7109375" style="47" bestFit="1" customWidth="1"/>
    <col min="6669" max="6913" width="9.140625" style="47"/>
    <col min="6914" max="6915" width="10.7109375" style="47" customWidth="1"/>
    <col min="6916" max="6916" width="47.7109375" style="47" customWidth="1"/>
    <col min="6917" max="6917" width="14.7109375" style="47" customWidth="1"/>
    <col min="6918" max="6918" width="12.7109375" style="47" customWidth="1"/>
    <col min="6919" max="6920" width="15.7109375" style="47" customWidth="1"/>
    <col min="6921" max="6922" width="9.140625" style="47"/>
    <col min="6923" max="6924" width="10.7109375" style="47" bestFit="1" customWidth="1"/>
    <col min="6925" max="7169" width="9.140625" style="47"/>
    <col min="7170" max="7171" width="10.7109375" style="47" customWidth="1"/>
    <col min="7172" max="7172" width="47.7109375" style="47" customWidth="1"/>
    <col min="7173" max="7173" width="14.7109375" style="47" customWidth="1"/>
    <col min="7174" max="7174" width="12.7109375" style="47" customWidth="1"/>
    <col min="7175" max="7176" width="15.7109375" style="47" customWidth="1"/>
    <col min="7177" max="7178" width="9.140625" style="47"/>
    <col min="7179" max="7180" width="10.7109375" style="47" bestFit="1" customWidth="1"/>
    <col min="7181" max="7425" width="9.140625" style="47"/>
    <col min="7426" max="7427" width="10.7109375" style="47" customWidth="1"/>
    <col min="7428" max="7428" width="47.7109375" style="47" customWidth="1"/>
    <col min="7429" max="7429" width="14.7109375" style="47" customWidth="1"/>
    <col min="7430" max="7430" width="12.7109375" style="47" customWidth="1"/>
    <col min="7431" max="7432" width="15.7109375" style="47" customWidth="1"/>
    <col min="7433" max="7434" width="9.140625" style="47"/>
    <col min="7435" max="7436" width="10.7109375" style="47" bestFit="1" customWidth="1"/>
    <col min="7437" max="7681" width="9.140625" style="47"/>
    <col min="7682" max="7683" width="10.7109375" style="47" customWidth="1"/>
    <col min="7684" max="7684" width="47.7109375" style="47" customWidth="1"/>
    <col min="7685" max="7685" width="14.7109375" style="47" customWidth="1"/>
    <col min="7686" max="7686" width="12.7109375" style="47" customWidth="1"/>
    <col min="7687" max="7688" width="15.7109375" style="47" customWidth="1"/>
    <col min="7689" max="7690" width="9.140625" style="47"/>
    <col min="7691" max="7692" width="10.7109375" style="47" bestFit="1" customWidth="1"/>
    <col min="7693" max="7937" width="9.140625" style="47"/>
    <col min="7938" max="7939" width="10.7109375" style="47" customWidth="1"/>
    <col min="7940" max="7940" width="47.7109375" style="47" customWidth="1"/>
    <col min="7941" max="7941" width="14.7109375" style="47" customWidth="1"/>
    <col min="7942" max="7942" width="12.7109375" style="47" customWidth="1"/>
    <col min="7943" max="7944" width="15.7109375" style="47" customWidth="1"/>
    <col min="7945" max="7946" width="9.140625" style="47"/>
    <col min="7947" max="7948" width="10.7109375" style="47" bestFit="1" customWidth="1"/>
    <col min="7949" max="8193" width="9.140625" style="47"/>
    <col min="8194" max="8195" width="10.7109375" style="47" customWidth="1"/>
    <col min="8196" max="8196" width="47.7109375" style="47" customWidth="1"/>
    <col min="8197" max="8197" width="14.7109375" style="47" customWidth="1"/>
    <col min="8198" max="8198" width="12.7109375" style="47" customWidth="1"/>
    <col min="8199" max="8200" width="15.7109375" style="47" customWidth="1"/>
    <col min="8201" max="8202" width="9.140625" style="47"/>
    <col min="8203" max="8204" width="10.7109375" style="47" bestFit="1" customWidth="1"/>
    <col min="8205" max="8449" width="9.140625" style="47"/>
    <col min="8450" max="8451" width="10.7109375" style="47" customWidth="1"/>
    <col min="8452" max="8452" width="47.7109375" style="47" customWidth="1"/>
    <col min="8453" max="8453" width="14.7109375" style="47" customWidth="1"/>
    <col min="8454" max="8454" width="12.7109375" style="47" customWidth="1"/>
    <col min="8455" max="8456" width="15.7109375" style="47" customWidth="1"/>
    <col min="8457" max="8458" width="9.140625" style="47"/>
    <col min="8459" max="8460" width="10.7109375" style="47" bestFit="1" customWidth="1"/>
    <col min="8461" max="8705" width="9.140625" style="47"/>
    <col min="8706" max="8707" width="10.7109375" style="47" customWidth="1"/>
    <col min="8708" max="8708" width="47.7109375" style="47" customWidth="1"/>
    <col min="8709" max="8709" width="14.7109375" style="47" customWidth="1"/>
    <col min="8710" max="8710" width="12.7109375" style="47" customWidth="1"/>
    <col min="8711" max="8712" width="15.7109375" style="47" customWidth="1"/>
    <col min="8713" max="8714" width="9.140625" style="47"/>
    <col min="8715" max="8716" width="10.7109375" style="47" bestFit="1" customWidth="1"/>
    <col min="8717" max="8961" width="9.140625" style="47"/>
    <col min="8962" max="8963" width="10.7109375" style="47" customWidth="1"/>
    <col min="8964" max="8964" width="47.7109375" style="47" customWidth="1"/>
    <col min="8965" max="8965" width="14.7109375" style="47" customWidth="1"/>
    <col min="8966" max="8966" width="12.7109375" style="47" customWidth="1"/>
    <col min="8967" max="8968" width="15.7109375" style="47" customWidth="1"/>
    <col min="8969" max="8970" width="9.140625" style="47"/>
    <col min="8971" max="8972" width="10.7109375" style="47" bestFit="1" customWidth="1"/>
    <col min="8973" max="9217" width="9.140625" style="47"/>
    <col min="9218" max="9219" width="10.7109375" style="47" customWidth="1"/>
    <col min="9220" max="9220" width="47.7109375" style="47" customWidth="1"/>
    <col min="9221" max="9221" width="14.7109375" style="47" customWidth="1"/>
    <col min="9222" max="9222" width="12.7109375" style="47" customWidth="1"/>
    <col min="9223" max="9224" width="15.7109375" style="47" customWidth="1"/>
    <col min="9225" max="9226" width="9.140625" style="47"/>
    <col min="9227" max="9228" width="10.7109375" style="47" bestFit="1" customWidth="1"/>
    <col min="9229" max="9473" width="9.140625" style="47"/>
    <col min="9474" max="9475" width="10.7109375" style="47" customWidth="1"/>
    <col min="9476" max="9476" width="47.7109375" style="47" customWidth="1"/>
    <col min="9477" max="9477" width="14.7109375" style="47" customWidth="1"/>
    <col min="9478" max="9478" width="12.7109375" style="47" customWidth="1"/>
    <col min="9479" max="9480" width="15.7109375" style="47" customWidth="1"/>
    <col min="9481" max="9482" width="9.140625" style="47"/>
    <col min="9483" max="9484" width="10.7109375" style="47" bestFit="1" customWidth="1"/>
    <col min="9485" max="9729" width="9.140625" style="47"/>
    <col min="9730" max="9731" width="10.7109375" style="47" customWidth="1"/>
    <col min="9732" max="9732" width="47.7109375" style="47" customWidth="1"/>
    <col min="9733" max="9733" width="14.7109375" style="47" customWidth="1"/>
    <col min="9734" max="9734" width="12.7109375" style="47" customWidth="1"/>
    <col min="9735" max="9736" width="15.7109375" style="47" customWidth="1"/>
    <col min="9737" max="9738" width="9.140625" style="47"/>
    <col min="9739" max="9740" width="10.7109375" style="47" bestFit="1" customWidth="1"/>
    <col min="9741" max="9985" width="9.140625" style="47"/>
    <col min="9986" max="9987" width="10.7109375" style="47" customWidth="1"/>
    <col min="9988" max="9988" width="47.7109375" style="47" customWidth="1"/>
    <col min="9989" max="9989" width="14.7109375" style="47" customWidth="1"/>
    <col min="9990" max="9990" width="12.7109375" style="47" customWidth="1"/>
    <col min="9991" max="9992" width="15.7109375" style="47" customWidth="1"/>
    <col min="9993" max="9994" width="9.140625" style="47"/>
    <col min="9995" max="9996" width="10.7109375" style="47" bestFit="1" customWidth="1"/>
    <col min="9997" max="10241" width="9.140625" style="47"/>
    <col min="10242" max="10243" width="10.7109375" style="47" customWidth="1"/>
    <col min="10244" max="10244" width="47.7109375" style="47" customWidth="1"/>
    <col min="10245" max="10245" width="14.7109375" style="47" customWidth="1"/>
    <col min="10246" max="10246" width="12.7109375" style="47" customWidth="1"/>
    <col min="10247" max="10248" width="15.7109375" style="47" customWidth="1"/>
    <col min="10249" max="10250" width="9.140625" style="47"/>
    <col min="10251" max="10252" width="10.7109375" style="47" bestFit="1" customWidth="1"/>
    <col min="10253" max="10497" width="9.140625" style="47"/>
    <col min="10498" max="10499" width="10.7109375" style="47" customWidth="1"/>
    <col min="10500" max="10500" width="47.7109375" style="47" customWidth="1"/>
    <col min="10501" max="10501" width="14.7109375" style="47" customWidth="1"/>
    <col min="10502" max="10502" width="12.7109375" style="47" customWidth="1"/>
    <col min="10503" max="10504" width="15.7109375" style="47" customWidth="1"/>
    <col min="10505" max="10506" width="9.140625" style="47"/>
    <col min="10507" max="10508" width="10.7109375" style="47" bestFit="1" customWidth="1"/>
    <col min="10509" max="10753" width="9.140625" style="47"/>
    <col min="10754" max="10755" width="10.7109375" style="47" customWidth="1"/>
    <col min="10756" max="10756" width="47.7109375" style="47" customWidth="1"/>
    <col min="10757" max="10757" width="14.7109375" style="47" customWidth="1"/>
    <col min="10758" max="10758" width="12.7109375" style="47" customWidth="1"/>
    <col min="10759" max="10760" width="15.7109375" style="47" customWidth="1"/>
    <col min="10761" max="10762" width="9.140625" style="47"/>
    <col min="10763" max="10764" width="10.7109375" style="47" bestFit="1" customWidth="1"/>
    <col min="10765" max="11009" width="9.140625" style="47"/>
    <col min="11010" max="11011" width="10.7109375" style="47" customWidth="1"/>
    <col min="11012" max="11012" width="47.7109375" style="47" customWidth="1"/>
    <col min="11013" max="11013" width="14.7109375" style="47" customWidth="1"/>
    <col min="11014" max="11014" width="12.7109375" style="47" customWidth="1"/>
    <col min="11015" max="11016" width="15.7109375" style="47" customWidth="1"/>
    <col min="11017" max="11018" width="9.140625" style="47"/>
    <col min="11019" max="11020" width="10.7109375" style="47" bestFit="1" customWidth="1"/>
    <col min="11021" max="11265" width="9.140625" style="47"/>
    <col min="11266" max="11267" width="10.7109375" style="47" customWidth="1"/>
    <col min="11268" max="11268" width="47.7109375" style="47" customWidth="1"/>
    <col min="11269" max="11269" width="14.7109375" style="47" customWidth="1"/>
    <col min="11270" max="11270" width="12.7109375" style="47" customWidth="1"/>
    <col min="11271" max="11272" width="15.7109375" style="47" customWidth="1"/>
    <col min="11273" max="11274" width="9.140625" style="47"/>
    <col min="11275" max="11276" width="10.7109375" style="47" bestFit="1" customWidth="1"/>
    <col min="11277" max="11521" width="9.140625" style="47"/>
    <col min="11522" max="11523" width="10.7109375" style="47" customWidth="1"/>
    <col min="11524" max="11524" width="47.7109375" style="47" customWidth="1"/>
    <col min="11525" max="11525" width="14.7109375" style="47" customWidth="1"/>
    <col min="11526" max="11526" width="12.7109375" style="47" customWidth="1"/>
    <col min="11527" max="11528" width="15.7109375" style="47" customWidth="1"/>
    <col min="11529" max="11530" width="9.140625" style="47"/>
    <col min="11531" max="11532" width="10.7109375" style="47" bestFit="1" customWidth="1"/>
    <col min="11533" max="11777" width="9.140625" style="47"/>
    <col min="11778" max="11779" width="10.7109375" style="47" customWidth="1"/>
    <col min="11780" max="11780" width="47.7109375" style="47" customWidth="1"/>
    <col min="11781" max="11781" width="14.7109375" style="47" customWidth="1"/>
    <col min="11782" max="11782" width="12.7109375" style="47" customWidth="1"/>
    <col min="11783" max="11784" width="15.7109375" style="47" customWidth="1"/>
    <col min="11785" max="11786" width="9.140625" style="47"/>
    <col min="11787" max="11788" width="10.7109375" style="47" bestFit="1" customWidth="1"/>
    <col min="11789" max="12033" width="9.140625" style="47"/>
    <col min="12034" max="12035" width="10.7109375" style="47" customWidth="1"/>
    <col min="12036" max="12036" width="47.7109375" style="47" customWidth="1"/>
    <col min="12037" max="12037" width="14.7109375" style="47" customWidth="1"/>
    <col min="12038" max="12038" width="12.7109375" style="47" customWidth="1"/>
    <col min="12039" max="12040" width="15.7109375" style="47" customWidth="1"/>
    <col min="12041" max="12042" width="9.140625" style="47"/>
    <col min="12043" max="12044" width="10.7109375" style="47" bestFit="1" customWidth="1"/>
    <col min="12045" max="12289" width="9.140625" style="47"/>
    <col min="12290" max="12291" width="10.7109375" style="47" customWidth="1"/>
    <col min="12292" max="12292" width="47.7109375" style="47" customWidth="1"/>
    <col min="12293" max="12293" width="14.7109375" style="47" customWidth="1"/>
    <col min="12294" max="12294" width="12.7109375" style="47" customWidth="1"/>
    <col min="12295" max="12296" width="15.7109375" style="47" customWidth="1"/>
    <col min="12297" max="12298" width="9.140625" style="47"/>
    <col min="12299" max="12300" width="10.7109375" style="47" bestFit="1" customWidth="1"/>
    <col min="12301" max="12545" width="9.140625" style="47"/>
    <col min="12546" max="12547" width="10.7109375" style="47" customWidth="1"/>
    <col min="12548" max="12548" width="47.7109375" style="47" customWidth="1"/>
    <col min="12549" max="12549" width="14.7109375" style="47" customWidth="1"/>
    <col min="12550" max="12550" width="12.7109375" style="47" customWidth="1"/>
    <col min="12551" max="12552" width="15.7109375" style="47" customWidth="1"/>
    <col min="12553" max="12554" width="9.140625" style="47"/>
    <col min="12555" max="12556" width="10.7109375" style="47" bestFit="1" customWidth="1"/>
    <col min="12557" max="12801" width="9.140625" style="47"/>
    <col min="12802" max="12803" width="10.7109375" style="47" customWidth="1"/>
    <col min="12804" max="12804" width="47.7109375" style="47" customWidth="1"/>
    <col min="12805" max="12805" width="14.7109375" style="47" customWidth="1"/>
    <col min="12806" max="12806" width="12.7109375" style="47" customWidth="1"/>
    <col min="12807" max="12808" width="15.7109375" style="47" customWidth="1"/>
    <col min="12809" max="12810" width="9.140625" style="47"/>
    <col min="12811" max="12812" width="10.7109375" style="47" bestFit="1" customWidth="1"/>
    <col min="12813" max="13057" width="9.140625" style="47"/>
    <col min="13058" max="13059" width="10.7109375" style="47" customWidth="1"/>
    <col min="13060" max="13060" width="47.7109375" style="47" customWidth="1"/>
    <col min="13061" max="13061" width="14.7109375" style="47" customWidth="1"/>
    <col min="13062" max="13062" width="12.7109375" style="47" customWidth="1"/>
    <col min="13063" max="13064" width="15.7109375" style="47" customWidth="1"/>
    <col min="13065" max="13066" width="9.140625" style="47"/>
    <col min="13067" max="13068" width="10.7109375" style="47" bestFit="1" customWidth="1"/>
    <col min="13069" max="13313" width="9.140625" style="47"/>
    <col min="13314" max="13315" width="10.7109375" style="47" customWidth="1"/>
    <col min="13316" max="13316" width="47.7109375" style="47" customWidth="1"/>
    <col min="13317" max="13317" width="14.7109375" style="47" customWidth="1"/>
    <col min="13318" max="13318" width="12.7109375" style="47" customWidth="1"/>
    <col min="13319" max="13320" width="15.7109375" style="47" customWidth="1"/>
    <col min="13321" max="13322" width="9.140625" style="47"/>
    <col min="13323" max="13324" width="10.7109375" style="47" bestFit="1" customWidth="1"/>
    <col min="13325" max="13569" width="9.140625" style="47"/>
    <col min="13570" max="13571" width="10.7109375" style="47" customWidth="1"/>
    <col min="13572" max="13572" width="47.7109375" style="47" customWidth="1"/>
    <col min="13573" max="13573" width="14.7109375" style="47" customWidth="1"/>
    <col min="13574" max="13574" width="12.7109375" style="47" customWidth="1"/>
    <col min="13575" max="13576" width="15.7109375" style="47" customWidth="1"/>
    <col min="13577" max="13578" width="9.140625" style="47"/>
    <col min="13579" max="13580" width="10.7109375" style="47" bestFit="1" customWidth="1"/>
    <col min="13581" max="13825" width="9.140625" style="47"/>
    <col min="13826" max="13827" width="10.7109375" style="47" customWidth="1"/>
    <col min="13828" max="13828" width="47.7109375" style="47" customWidth="1"/>
    <col min="13829" max="13829" width="14.7109375" style="47" customWidth="1"/>
    <col min="13830" max="13830" width="12.7109375" style="47" customWidth="1"/>
    <col min="13831" max="13832" width="15.7109375" style="47" customWidth="1"/>
    <col min="13833" max="13834" width="9.140625" style="47"/>
    <col min="13835" max="13836" width="10.7109375" style="47" bestFit="1" customWidth="1"/>
    <col min="13837" max="14081" width="9.140625" style="47"/>
    <col min="14082" max="14083" width="10.7109375" style="47" customWidth="1"/>
    <col min="14084" max="14084" width="47.7109375" style="47" customWidth="1"/>
    <col min="14085" max="14085" width="14.7109375" style="47" customWidth="1"/>
    <col min="14086" max="14086" width="12.7109375" style="47" customWidth="1"/>
    <col min="14087" max="14088" width="15.7109375" style="47" customWidth="1"/>
    <col min="14089" max="14090" width="9.140625" style="47"/>
    <col min="14091" max="14092" width="10.7109375" style="47" bestFit="1" customWidth="1"/>
    <col min="14093" max="14337" width="9.140625" style="47"/>
    <col min="14338" max="14339" width="10.7109375" style="47" customWidth="1"/>
    <col min="14340" max="14340" width="47.7109375" style="47" customWidth="1"/>
    <col min="14341" max="14341" width="14.7109375" style="47" customWidth="1"/>
    <col min="14342" max="14342" width="12.7109375" style="47" customWidth="1"/>
    <col min="14343" max="14344" width="15.7109375" style="47" customWidth="1"/>
    <col min="14345" max="14346" width="9.140625" style="47"/>
    <col min="14347" max="14348" width="10.7109375" style="47" bestFit="1" customWidth="1"/>
    <col min="14349" max="14593" width="9.140625" style="47"/>
    <col min="14594" max="14595" width="10.7109375" style="47" customWidth="1"/>
    <col min="14596" max="14596" width="47.7109375" style="47" customWidth="1"/>
    <col min="14597" max="14597" width="14.7109375" style="47" customWidth="1"/>
    <col min="14598" max="14598" width="12.7109375" style="47" customWidth="1"/>
    <col min="14599" max="14600" width="15.7109375" style="47" customWidth="1"/>
    <col min="14601" max="14602" width="9.140625" style="47"/>
    <col min="14603" max="14604" width="10.7109375" style="47" bestFit="1" customWidth="1"/>
    <col min="14605" max="14849" width="9.140625" style="47"/>
    <col min="14850" max="14851" width="10.7109375" style="47" customWidth="1"/>
    <col min="14852" max="14852" width="47.7109375" style="47" customWidth="1"/>
    <col min="14853" max="14853" width="14.7109375" style="47" customWidth="1"/>
    <col min="14854" max="14854" width="12.7109375" style="47" customWidth="1"/>
    <col min="14855" max="14856" width="15.7109375" style="47" customWidth="1"/>
    <col min="14857" max="14858" width="9.140625" style="47"/>
    <col min="14859" max="14860" width="10.7109375" style="47" bestFit="1" customWidth="1"/>
    <col min="14861" max="15105" width="9.140625" style="47"/>
    <col min="15106" max="15107" width="10.7109375" style="47" customWidth="1"/>
    <col min="15108" max="15108" width="47.7109375" style="47" customWidth="1"/>
    <col min="15109" max="15109" width="14.7109375" style="47" customWidth="1"/>
    <col min="15110" max="15110" width="12.7109375" style="47" customWidth="1"/>
    <col min="15111" max="15112" width="15.7109375" style="47" customWidth="1"/>
    <col min="15113" max="15114" width="9.140625" style="47"/>
    <col min="15115" max="15116" width="10.7109375" style="47" bestFit="1" customWidth="1"/>
    <col min="15117" max="15361" width="9.140625" style="47"/>
    <col min="15362" max="15363" width="10.7109375" style="47" customWidth="1"/>
    <col min="15364" max="15364" width="47.7109375" style="47" customWidth="1"/>
    <col min="15365" max="15365" width="14.7109375" style="47" customWidth="1"/>
    <col min="15366" max="15366" width="12.7109375" style="47" customWidth="1"/>
    <col min="15367" max="15368" width="15.7109375" style="47" customWidth="1"/>
    <col min="15369" max="15370" width="9.140625" style="47"/>
    <col min="15371" max="15372" width="10.7109375" style="47" bestFit="1" customWidth="1"/>
    <col min="15373" max="15617" width="9.140625" style="47"/>
    <col min="15618" max="15619" width="10.7109375" style="47" customWidth="1"/>
    <col min="15620" max="15620" width="47.7109375" style="47" customWidth="1"/>
    <col min="15621" max="15621" width="14.7109375" style="47" customWidth="1"/>
    <col min="15622" max="15622" width="12.7109375" style="47" customWidth="1"/>
    <col min="15623" max="15624" width="15.7109375" style="47" customWidth="1"/>
    <col min="15625" max="15626" width="9.140625" style="47"/>
    <col min="15627" max="15628" width="10.7109375" style="47" bestFit="1" customWidth="1"/>
    <col min="15629" max="15873" width="9.140625" style="47"/>
    <col min="15874" max="15875" width="10.7109375" style="47" customWidth="1"/>
    <col min="15876" max="15876" width="47.7109375" style="47" customWidth="1"/>
    <col min="15877" max="15877" width="14.7109375" style="47" customWidth="1"/>
    <col min="15878" max="15878" width="12.7109375" style="47" customWidth="1"/>
    <col min="15879" max="15880" width="15.7109375" style="47" customWidth="1"/>
    <col min="15881" max="15882" width="9.140625" style="47"/>
    <col min="15883" max="15884" width="10.7109375" style="47" bestFit="1" customWidth="1"/>
    <col min="15885" max="16129" width="9.140625" style="47"/>
    <col min="16130" max="16131" width="10.7109375" style="47" customWidth="1"/>
    <col min="16132" max="16132" width="47.7109375" style="47" customWidth="1"/>
    <col min="16133" max="16133" width="14.7109375" style="47" customWidth="1"/>
    <col min="16134" max="16134" width="12.7109375" style="47" customWidth="1"/>
    <col min="16135" max="16136" width="15.7109375" style="47" customWidth="1"/>
    <col min="16137" max="16138" width="9.140625" style="47"/>
    <col min="16139" max="16140" width="10.7109375" style="47" bestFit="1" customWidth="1"/>
    <col min="16141" max="16384" width="9.140625" style="47"/>
  </cols>
  <sheetData>
    <row r="1" spans="1:13" s="97" customFormat="1" ht="15" customHeight="1">
      <c r="B1" s="95" t="s">
        <v>1</v>
      </c>
      <c r="C1" s="518" t="s">
        <v>262</v>
      </c>
      <c r="D1" s="519"/>
      <c r="E1" s="519"/>
      <c r="F1" s="519"/>
      <c r="G1" s="99"/>
      <c r="H1" s="176"/>
    </row>
    <row r="2" spans="1:13" s="97" customFormat="1" ht="15" customHeight="1">
      <c r="B2" s="95" t="s">
        <v>3</v>
      </c>
      <c r="C2" s="518" t="s">
        <v>263</v>
      </c>
      <c r="D2" s="520"/>
      <c r="E2" s="520"/>
      <c r="F2" s="93"/>
      <c r="G2" s="99"/>
      <c r="H2" s="176"/>
    </row>
    <row r="3" spans="1:13" s="97" customFormat="1" ht="20.100000000000001" customHeight="1">
      <c r="B3" s="95" t="s">
        <v>5</v>
      </c>
      <c r="C3" s="96" t="s">
        <v>210</v>
      </c>
      <c r="D3" s="516" t="s">
        <v>264</v>
      </c>
      <c r="E3" s="516"/>
      <c r="F3" s="516"/>
      <c r="G3" s="516"/>
      <c r="H3" s="516"/>
    </row>
    <row r="4" spans="1:13" s="105" customFormat="1" ht="9.9499999999999993" customHeight="1">
      <c r="B4" s="100"/>
      <c r="C4" s="100"/>
      <c r="D4" s="101"/>
      <c r="E4" s="100"/>
      <c r="F4" s="102"/>
      <c r="G4" s="103"/>
      <c r="H4" s="177"/>
    </row>
    <row r="5" spans="1:13" s="178" customFormat="1" ht="32.1" customHeight="1" thickBot="1">
      <c r="B5" s="179" t="s">
        <v>8</v>
      </c>
      <c r="C5" s="179" t="s">
        <v>9</v>
      </c>
      <c r="D5" s="180" t="s">
        <v>10</v>
      </c>
      <c r="E5" s="179" t="s">
        <v>11</v>
      </c>
      <c r="F5" s="181" t="s">
        <v>12</v>
      </c>
      <c r="G5" s="182" t="s">
        <v>13</v>
      </c>
      <c r="H5" s="183" t="s">
        <v>14</v>
      </c>
    </row>
    <row r="6" spans="1:13" s="184" customFormat="1" ht="9.9499999999999993" customHeight="1">
      <c r="B6" s="185"/>
      <c r="C6" s="185"/>
      <c r="D6" s="186"/>
      <c r="E6" s="185"/>
      <c r="F6" s="187"/>
      <c r="G6" s="188"/>
      <c r="H6" s="189"/>
    </row>
    <row r="7" spans="1:13">
      <c r="A7" s="190"/>
      <c r="B7" s="191"/>
      <c r="C7" s="191"/>
      <c r="D7" s="192" t="s">
        <v>265</v>
      </c>
      <c r="E7" s="191"/>
      <c r="F7" s="193"/>
      <c r="G7" s="194" t="s">
        <v>266</v>
      </c>
      <c r="H7" s="195">
        <f>SUM(H11:H130)</f>
        <v>620</v>
      </c>
      <c r="I7" s="196"/>
      <c r="J7" s="196"/>
    </row>
    <row r="8" spans="1:13">
      <c r="D8" s="118"/>
      <c r="G8" s="119"/>
      <c r="H8" s="197"/>
      <c r="M8" s="198"/>
    </row>
    <row r="9" spans="1:13">
      <c r="D9" s="118" t="s">
        <v>267</v>
      </c>
      <c r="G9" s="50"/>
    </row>
    <row r="10" spans="1:13">
      <c r="D10" s="118"/>
      <c r="G10" s="50"/>
    </row>
    <row r="11" spans="1:13" ht="30">
      <c r="B11" s="91" t="s">
        <v>18</v>
      </c>
      <c r="C11" s="91" t="s">
        <v>268</v>
      </c>
      <c r="D11" s="92" t="s">
        <v>269</v>
      </c>
      <c r="E11" s="91" t="s">
        <v>21</v>
      </c>
      <c r="F11" s="93">
        <v>0.9</v>
      </c>
      <c r="G11" s="50">
        <v>0</v>
      </c>
      <c r="H11" s="176">
        <f>F11*G11</f>
        <v>0</v>
      </c>
    </row>
    <row r="12" spans="1:13" ht="25.5">
      <c r="D12" s="121" t="s">
        <v>270</v>
      </c>
      <c r="G12" s="50"/>
    </row>
    <row r="13" spans="1:13">
      <c r="D13" s="121"/>
      <c r="G13" s="50"/>
    </row>
    <row r="14" spans="1:13" ht="30">
      <c r="B14" s="91" t="s">
        <v>22</v>
      </c>
      <c r="C14" s="91" t="s">
        <v>271</v>
      </c>
      <c r="D14" s="92" t="s">
        <v>272</v>
      </c>
      <c r="E14" s="91" t="s">
        <v>25</v>
      </c>
      <c r="F14" s="93">
        <v>73</v>
      </c>
      <c r="G14" s="50">
        <v>0</v>
      </c>
      <c r="H14" s="176">
        <f>F14*G14</f>
        <v>0</v>
      </c>
      <c r="K14" s="198"/>
      <c r="L14" s="198"/>
    </row>
    <row r="15" spans="1:13" ht="38.25">
      <c r="D15" s="121" t="s">
        <v>273</v>
      </c>
      <c r="G15" s="50"/>
    </row>
    <row r="16" spans="1:13">
      <c r="G16" s="50"/>
    </row>
    <row r="17" spans="1:9">
      <c r="D17" s="118" t="s">
        <v>274</v>
      </c>
      <c r="G17" s="50"/>
    </row>
    <row r="18" spans="1:9">
      <c r="D18" s="118"/>
      <c r="G18" s="50"/>
    </row>
    <row r="19" spans="1:9" ht="51">
      <c r="B19" s="199" t="s">
        <v>18</v>
      </c>
      <c r="C19" s="91" t="s">
        <v>275</v>
      </c>
      <c r="D19" s="200" t="s">
        <v>276</v>
      </c>
      <c r="E19" s="91" t="s">
        <v>31</v>
      </c>
      <c r="F19" s="201">
        <v>1685</v>
      </c>
      <c r="G19" s="50">
        <v>0</v>
      </c>
      <c r="H19" s="176">
        <f>F19*G19</f>
        <v>0</v>
      </c>
    </row>
    <row r="20" spans="1:9" ht="31.5" customHeight="1">
      <c r="D20" s="121" t="s">
        <v>277</v>
      </c>
      <c r="G20" s="50"/>
    </row>
    <row r="21" spans="1:9">
      <c r="D21" s="121"/>
      <c r="G21" s="50"/>
    </row>
    <row r="22" spans="1:9" s="208" customFormat="1" ht="30.75" customHeight="1">
      <c r="A22" s="202"/>
      <c r="B22" s="203" t="s">
        <v>22</v>
      </c>
      <c r="C22" s="199" t="s">
        <v>278</v>
      </c>
      <c r="D22" s="204" t="s">
        <v>279</v>
      </c>
      <c r="E22" s="205" t="s">
        <v>280</v>
      </c>
      <c r="F22" s="206">
        <v>15</v>
      </c>
      <c r="G22" s="226">
        <v>0</v>
      </c>
      <c r="H22" s="207">
        <f>F22*G22</f>
        <v>0</v>
      </c>
      <c r="I22" s="205"/>
    </row>
    <row r="23" spans="1:9" ht="31.5" customHeight="1">
      <c r="D23" s="121" t="s">
        <v>281</v>
      </c>
      <c r="G23" s="50"/>
    </row>
    <row r="24" spans="1:9">
      <c r="D24" s="121"/>
      <c r="G24" s="50"/>
    </row>
    <row r="25" spans="1:9" ht="30">
      <c r="B25" s="199" t="s">
        <v>32</v>
      </c>
      <c r="C25" s="91" t="s">
        <v>282</v>
      </c>
      <c r="D25" s="92" t="s">
        <v>283</v>
      </c>
      <c r="E25" s="91" t="s">
        <v>39</v>
      </c>
      <c r="F25" s="209">
        <v>1025</v>
      </c>
      <c r="G25" s="50">
        <v>0</v>
      </c>
      <c r="H25" s="176">
        <f>F25*G25</f>
        <v>0</v>
      </c>
    </row>
    <row r="26" spans="1:9">
      <c r="G26" s="50"/>
    </row>
    <row r="27" spans="1:9">
      <c r="D27" s="118" t="s">
        <v>284</v>
      </c>
      <c r="G27" s="50"/>
    </row>
    <row r="28" spans="1:9">
      <c r="D28" s="118"/>
      <c r="G28" s="50"/>
    </row>
    <row r="29" spans="1:9">
      <c r="B29" s="199" t="s">
        <v>36</v>
      </c>
      <c r="C29" s="91" t="s">
        <v>181</v>
      </c>
      <c r="D29" s="92" t="s">
        <v>182</v>
      </c>
      <c r="E29" s="91" t="s">
        <v>31</v>
      </c>
      <c r="F29" s="93">
        <v>625</v>
      </c>
      <c r="G29" s="50">
        <v>0</v>
      </c>
      <c r="H29" s="176">
        <f>F29*G29</f>
        <v>0</v>
      </c>
    </row>
    <row r="30" spans="1:9" ht="63.75">
      <c r="D30" s="121" t="s">
        <v>202</v>
      </c>
      <c r="G30" s="50"/>
    </row>
    <row r="31" spans="1:9">
      <c r="D31" s="121"/>
      <c r="G31" s="50"/>
    </row>
    <row r="32" spans="1:9">
      <c r="B32" s="199" t="s">
        <v>40</v>
      </c>
      <c r="C32" s="91" t="s">
        <v>183</v>
      </c>
      <c r="D32" s="92" t="s">
        <v>184</v>
      </c>
      <c r="E32" s="91" t="s">
        <v>31</v>
      </c>
      <c r="F32" s="93">
        <v>810</v>
      </c>
      <c r="G32" s="50">
        <v>0</v>
      </c>
      <c r="H32" s="176">
        <f>F32*G32</f>
        <v>0</v>
      </c>
    </row>
    <row r="33" spans="2:8" ht="63.75">
      <c r="D33" s="121" t="s">
        <v>203</v>
      </c>
      <c r="G33" s="50"/>
    </row>
    <row r="34" spans="2:8">
      <c r="D34" s="121"/>
      <c r="G34" s="50"/>
    </row>
    <row r="35" spans="2:8" ht="30">
      <c r="B35" s="199" t="s">
        <v>43</v>
      </c>
      <c r="C35" s="91" t="s">
        <v>94</v>
      </c>
      <c r="D35" s="92" t="s">
        <v>95</v>
      </c>
      <c r="E35" s="91" t="s">
        <v>31</v>
      </c>
      <c r="F35" s="93">
        <v>1685</v>
      </c>
      <c r="G35" s="50">
        <v>0</v>
      </c>
      <c r="H35" s="176">
        <f>F35*G35</f>
        <v>0</v>
      </c>
    </row>
    <row r="36" spans="2:8">
      <c r="B36" s="199"/>
      <c r="G36" s="50"/>
    </row>
    <row r="37" spans="2:8" ht="38.25">
      <c r="B37" s="199" t="s">
        <v>46</v>
      </c>
      <c r="C37" s="199" t="s">
        <v>285</v>
      </c>
      <c r="D37" s="200" t="s">
        <v>286</v>
      </c>
      <c r="E37" s="199" t="s">
        <v>31</v>
      </c>
      <c r="F37" s="209">
        <v>33</v>
      </c>
      <c r="G37" s="50">
        <v>0</v>
      </c>
      <c r="H37" s="176">
        <f>F37*G37</f>
        <v>0</v>
      </c>
    </row>
    <row r="38" spans="2:8">
      <c r="G38" s="50"/>
    </row>
    <row r="39" spans="2:8">
      <c r="D39" s="118" t="s">
        <v>287</v>
      </c>
      <c r="G39" s="50"/>
    </row>
    <row r="40" spans="2:8">
      <c r="D40" s="118"/>
      <c r="G40" s="50"/>
    </row>
    <row r="41" spans="2:8" ht="38.25">
      <c r="B41" s="199" t="s">
        <v>18</v>
      </c>
      <c r="C41" s="199" t="s">
        <v>288</v>
      </c>
      <c r="D41" s="200" t="s">
        <v>289</v>
      </c>
      <c r="E41" s="91" t="s">
        <v>35</v>
      </c>
      <c r="F41" s="93">
        <v>144</v>
      </c>
      <c r="G41" s="50">
        <v>0</v>
      </c>
      <c r="H41" s="176">
        <f>F41*G41</f>
        <v>0</v>
      </c>
    </row>
    <row r="42" spans="2:8" ht="63.75">
      <c r="D42" s="121" t="s">
        <v>290</v>
      </c>
      <c r="G42" s="50"/>
    </row>
    <row r="43" spans="2:8">
      <c r="D43" s="121"/>
      <c r="G43" s="50"/>
    </row>
    <row r="44" spans="2:8" ht="38.25">
      <c r="B44" s="199" t="s">
        <v>22</v>
      </c>
      <c r="C44" s="91" t="s">
        <v>185</v>
      </c>
      <c r="D44" s="200" t="s">
        <v>291</v>
      </c>
      <c r="E44" s="91" t="s">
        <v>35</v>
      </c>
      <c r="F44" s="93">
        <v>290</v>
      </c>
      <c r="G44" s="50">
        <v>0</v>
      </c>
      <c r="H44" s="176">
        <f>F44*G44</f>
        <v>0</v>
      </c>
    </row>
    <row r="45" spans="2:8" ht="63.75">
      <c r="D45" s="121" t="s">
        <v>292</v>
      </c>
      <c r="G45" s="50"/>
    </row>
    <row r="46" spans="2:8">
      <c r="D46" s="121"/>
      <c r="G46" s="50"/>
    </row>
    <row r="47" spans="2:8" ht="38.25">
      <c r="B47" s="199" t="s">
        <v>32</v>
      </c>
      <c r="C47" s="91" t="s">
        <v>185</v>
      </c>
      <c r="D47" s="200" t="s">
        <v>293</v>
      </c>
      <c r="E47" s="91" t="s">
        <v>35</v>
      </c>
      <c r="F47" s="93">
        <v>170</v>
      </c>
      <c r="G47" s="50">
        <v>0</v>
      </c>
      <c r="H47" s="176">
        <f>F47*G47</f>
        <v>0</v>
      </c>
    </row>
    <row r="48" spans="2:8" ht="63.75">
      <c r="D48" s="121" t="s">
        <v>292</v>
      </c>
      <c r="G48" s="50"/>
    </row>
    <row r="49" spans="2:8">
      <c r="D49" s="121"/>
      <c r="G49" s="50"/>
    </row>
    <row r="50" spans="2:8" ht="38.25">
      <c r="B50" s="199" t="s">
        <v>36</v>
      </c>
      <c r="C50" s="91" t="s">
        <v>294</v>
      </c>
      <c r="D50" s="200" t="s">
        <v>295</v>
      </c>
      <c r="E50" s="91" t="s">
        <v>35</v>
      </c>
      <c r="F50" s="93">
        <v>85</v>
      </c>
      <c r="G50" s="50">
        <v>0</v>
      </c>
      <c r="H50" s="176">
        <f>F50*G50</f>
        <v>0</v>
      </c>
    </row>
    <row r="51" spans="2:8" ht="51">
      <c r="D51" s="121" t="s">
        <v>296</v>
      </c>
      <c r="G51" s="50"/>
    </row>
    <row r="52" spans="2:8">
      <c r="D52" s="121"/>
      <c r="G52" s="50"/>
    </row>
    <row r="53" spans="2:8" ht="38.25">
      <c r="B53" s="199" t="s">
        <v>40</v>
      </c>
      <c r="C53" s="199" t="s">
        <v>297</v>
      </c>
      <c r="D53" s="200" t="s">
        <v>298</v>
      </c>
      <c r="E53" s="91" t="s">
        <v>35</v>
      </c>
      <c r="F53" s="93">
        <v>145</v>
      </c>
      <c r="G53" s="50">
        <v>0</v>
      </c>
      <c r="H53" s="176">
        <f>F53*G53</f>
        <v>0</v>
      </c>
    </row>
    <row r="54" spans="2:8" ht="51">
      <c r="D54" s="121" t="s">
        <v>296</v>
      </c>
      <c r="G54" s="50"/>
    </row>
    <row r="55" spans="2:8">
      <c r="D55" s="121"/>
      <c r="G55" s="50"/>
    </row>
    <row r="56" spans="2:8" ht="61.5" customHeight="1">
      <c r="B56" s="199" t="s">
        <v>43</v>
      </c>
      <c r="C56" s="199" t="s">
        <v>299</v>
      </c>
      <c r="D56" s="200" t="s">
        <v>300</v>
      </c>
      <c r="E56" s="91" t="s">
        <v>35</v>
      </c>
      <c r="F56" s="93">
        <v>210</v>
      </c>
      <c r="G56" s="50">
        <v>0</v>
      </c>
      <c r="H56" s="176">
        <f>F56*G56</f>
        <v>0</v>
      </c>
    </row>
    <row r="57" spans="2:8" ht="51">
      <c r="D57" s="121" t="s">
        <v>301</v>
      </c>
      <c r="G57" s="50"/>
    </row>
    <row r="58" spans="2:8">
      <c r="D58" s="121"/>
      <c r="G58" s="50"/>
    </row>
    <row r="59" spans="2:8" ht="63.75">
      <c r="B59" s="199" t="s">
        <v>46</v>
      </c>
      <c r="C59" s="199" t="s">
        <v>299</v>
      </c>
      <c r="D59" s="200" t="s">
        <v>302</v>
      </c>
      <c r="E59" s="91" t="s">
        <v>35</v>
      </c>
      <c r="F59" s="93">
        <v>24</v>
      </c>
      <c r="G59" s="50">
        <v>0</v>
      </c>
      <c r="H59" s="176">
        <f>F59*G59</f>
        <v>0</v>
      </c>
    </row>
    <row r="60" spans="2:8" ht="63.75">
      <c r="D60" s="121" t="s">
        <v>303</v>
      </c>
      <c r="G60" s="50"/>
    </row>
    <row r="61" spans="2:8">
      <c r="D61" s="121"/>
      <c r="G61" s="50"/>
    </row>
    <row r="62" spans="2:8" ht="25.5">
      <c r="B62" s="199" t="s">
        <v>49</v>
      </c>
      <c r="C62" s="199" t="s">
        <v>304</v>
      </c>
      <c r="D62" s="200" t="s">
        <v>186</v>
      </c>
      <c r="E62" s="91" t="s">
        <v>35</v>
      </c>
      <c r="F62" s="93">
        <v>250</v>
      </c>
      <c r="G62" s="50">
        <v>0</v>
      </c>
      <c r="H62" s="176">
        <f>F62*G62</f>
        <v>0</v>
      </c>
    </row>
    <row r="63" spans="2:8">
      <c r="B63" s="199"/>
      <c r="G63" s="50"/>
    </row>
    <row r="64" spans="2:8" ht="51" customHeight="1">
      <c r="B64" s="199" t="s">
        <v>52</v>
      </c>
      <c r="C64" s="91" t="s">
        <v>196</v>
      </c>
      <c r="D64" s="200" t="s">
        <v>305</v>
      </c>
      <c r="E64" s="91" t="s">
        <v>39</v>
      </c>
      <c r="F64" s="93">
        <v>30</v>
      </c>
      <c r="G64" s="50">
        <v>0</v>
      </c>
      <c r="H64" s="176">
        <f>F64*G64</f>
        <v>0</v>
      </c>
    </row>
    <row r="65" spans="1:12">
      <c r="B65" s="199"/>
      <c r="D65" s="200"/>
      <c r="G65" s="50"/>
    </row>
    <row r="66" spans="1:12" ht="57.75" customHeight="1">
      <c r="B66" s="199" t="s">
        <v>55</v>
      </c>
      <c r="C66" s="91" t="s">
        <v>306</v>
      </c>
      <c r="D66" s="200" t="s">
        <v>307</v>
      </c>
      <c r="E66" s="91" t="s">
        <v>25</v>
      </c>
      <c r="F66" s="93">
        <v>1</v>
      </c>
      <c r="G66" s="50">
        <v>0</v>
      </c>
      <c r="H66" s="176">
        <f>F66*G66</f>
        <v>0</v>
      </c>
    </row>
    <row r="67" spans="1:12">
      <c r="B67" s="199"/>
      <c r="D67" s="200"/>
      <c r="G67" s="50"/>
    </row>
    <row r="68" spans="1:12" ht="57.75" customHeight="1">
      <c r="B68" s="199" t="s">
        <v>197</v>
      </c>
      <c r="C68" s="199" t="s">
        <v>308</v>
      </c>
      <c r="D68" s="200" t="s">
        <v>309</v>
      </c>
      <c r="E68" s="91" t="s">
        <v>25</v>
      </c>
      <c r="F68" s="93">
        <v>1</v>
      </c>
      <c r="G68" s="50">
        <v>0</v>
      </c>
      <c r="H68" s="176">
        <f>F68*G68</f>
        <v>0</v>
      </c>
    </row>
    <row r="69" spans="1:12">
      <c r="B69" s="199"/>
      <c r="D69" s="200"/>
      <c r="G69" s="50"/>
    </row>
    <row r="70" spans="1:12" ht="57.75" customHeight="1">
      <c r="B70" s="199" t="s">
        <v>197</v>
      </c>
      <c r="C70" s="199" t="s">
        <v>310</v>
      </c>
      <c r="D70" s="200" t="s">
        <v>311</v>
      </c>
      <c r="E70" s="91" t="s">
        <v>25</v>
      </c>
      <c r="F70" s="93">
        <v>1</v>
      </c>
      <c r="G70" s="50">
        <v>0</v>
      </c>
      <c r="H70" s="176">
        <f>F70*G70</f>
        <v>0</v>
      </c>
    </row>
    <row r="71" spans="1:12">
      <c r="B71" s="199"/>
      <c r="D71" s="200"/>
      <c r="G71" s="50"/>
    </row>
    <row r="72" spans="1:12" ht="57.75" customHeight="1">
      <c r="B72" s="199" t="s">
        <v>199</v>
      </c>
      <c r="C72" s="199" t="s">
        <v>312</v>
      </c>
      <c r="D72" s="200" t="s">
        <v>313</v>
      </c>
      <c r="E72" s="91" t="s">
        <v>25</v>
      </c>
      <c r="F72" s="93">
        <v>1</v>
      </c>
      <c r="G72" s="50">
        <v>0</v>
      </c>
      <c r="H72" s="176">
        <f>F72*G72</f>
        <v>0</v>
      </c>
    </row>
    <row r="73" spans="1:12">
      <c r="B73" s="199"/>
      <c r="C73" s="199"/>
      <c r="D73" s="200"/>
      <c r="G73" s="50"/>
    </row>
    <row r="74" spans="1:12" ht="51">
      <c r="B74" s="199" t="s">
        <v>200</v>
      </c>
      <c r="C74" s="199" t="s">
        <v>314</v>
      </c>
      <c r="D74" s="210" t="s">
        <v>315</v>
      </c>
      <c r="E74" s="199" t="s">
        <v>25</v>
      </c>
      <c r="F74" s="93">
        <v>18</v>
      </c>
      <c r="G74" s="50">
        <v>0</v>
      </c>
      <c r="H74" s="176">
        <f>F74*G74</f>
        <v>0</v>
      </c>
      <c r="L74" s="91"/>
    </row>
    <row r="75" spans="1:12">
      <c r="B75" s="199"/>
      <c r="D75" s="200"/>
      <c r="G75" s="50"/>
    </row>
    <row r="76" spans="1:12" ht="63.75">
      <c r="B76" s="199" t="s">
        <v>201</v>
      </c>
      <c r="C76" s="199" t="s">
        <v>314</v>
      </c>
      <c r="D76" s="210" t="s">
        <v>316</v>
      </c>
      <c r="E76" s="199" t="s">
        <v>317</v>
      </c>
      <c r="F76" s="93">
        <v>34</v>
      </c>
      <c r="G76" s="50">
        <v>0</v>
      </c>
      <c r="H76" s="176">
        <f>F76*G76</f>
        <v>0</v>
      </c>
      <c r="L76" s="91"/>
    </row>
    <row r="77" spans="1:12">
      <c r="B77" s="199"/>
      <c r="C77" s="199"/>
      <c r="D77" s="210"/>
      <c r="E77" s="199"/>
      <c r="G77" s="50"/>
      <c r="L77" s="91"/>
    </row>
    <row r="78" spans="1:12" s="208" customFormat="1" ht="108" customHeight="1">
      <c r="A78" s="202"/>
      <c r="B78" s="203" t="s">
        <v>657</v>
      </c>
      <c r="C78" s="211"/>
      <c r="D78" s="206" t="s">
        <v>318</v>
      </c>
      <c r="E78" s="205" t="s">
        <v>317</v>
      </c>
      <c r="F78" s="212">
        <v>150</v>
      </c>
      <c r="G78" s="50">
        <v>0</v>
      </c>
      <c r="H78" s="207">
        <f>F78*G78</f>
        <v>0</v>
      </c>
      <c r="I78" s="205"/>
    </row>
    <row r="79" spans="1:12" s="208" customFormat="1" ht="12.75">
      <c r="A79" s="202"/>
      <c r="B79" s="203"/>
      <c r="C79" s="211"/>
      <c r="D79" s="206"/>
      <c r="E79" s="205"/>
      <c r="F79" s="212"/>
      <c r="G79" s="226"/>
      <c r="H79" s="207"/>
      <c r="I79" s="205"/>
    </row>
    <row r="80" spans="1:12" s="208" customFormat="1" ht="84" customHeight="1">
      <c r="A80" s="202"/>
      <c r="B80" s="203" t="s">
        <v>658</v>
      </c>
      <c r="C80" s="211"/>
      <c r="D80" s="206" t="s">
        <v>319</v>
      </c>
      <c r="E80" s="205" t="s">
        <v>320</v>
      </c>
      <c r="F80" s="212">
        <v>30</v>
      </c>
      <c r="G80" s="50">
        <v>0</v>
      </c>
      <c r="H80" s="207">
        <f>F80*G80</f>
        <v>0</v>
      </c>
      <c r="I80" s="205"/>
    </row>
    <row r="81" spans="2:8">
      <c r="G81" s="50"/>
    </row>
    <row r="82" spans="2:8">
      <c r="D82" s="118" t="s">
        <v>321</v>
      </c>
      <c r="G82" s="50"/>
    </row>
    <row r="83" spans="2:8">
      <c r="D83" s="118"/>
      <c r="G83" s="50"/>
    </row>
    <row r="84" spans="2:8" ht="30">
      <c r="B84" s="199" t="s">
        <v>18</v>
      </c>
      <c r="C84" s="91" t="s">
        <v>187</v>
      </c>
      <c r="D84" s="92" t="s">
        <v>188</v>
      </c>
      <c r="E84" s="91" t="s">
        <v>25</v>
      </c>
      <c r="F84" s="93">
        <f>15+16</f>
        <v>31</v>
      </c>
      <c r="G84" s="50">
        <v>0</v>
      </c>
      <c r="H84" s="176">
        <f>F84*G84</f>
        <v>0</v>
      </c>
    </row>
    <row r="85" spans="2:8" ht="51">
      <c r="D85" s="121" t="s">
        <v>659</v>
      </c>
      <c r="G85" s="50"/>
    </row>
    <row r="86" spans="2:8">
      <c r="D86" s="121"/>
      <c r="G86" s="50"/>
    </row>
    <row r="87" spans="2:8" ht="46.5" customHeight="1">
      <c r="B87" s="91" t="s">
        <v>22</v>
      </c>
      <c r="C87" s="91" t="s">
        <v>194</v>
      </c>
      <c r="D87" s="200" t="s">
        <v>322</v>
      </c>
      <c r="E87" s="91" t="s">
        <v>25</v>
      </c>
      <c r="F87" s="93">
        <v>2</v>
      </c>
      <c r="G87" s="50">
        <v>0</v>
      </c>
      <c r="H87" s="176">
        <f>F87*G87</f>
        <v>0</v>
      </c>
    </row>
    <row r="88" spans="2:8">
      <c r="D88" s="121"/>
      <c r="G88" s="50"/>
    </row>
    <row r="89" spans="2:8" ht="46.5" customHeight="1">
      <c r="B89" s="199" t="s">
        <v>32</v>
      </c>
      <c r="C89" s="91" t="s">
        <v>194</v>
      </c>
      <c r="D89" s="200" t="s">
        <v>323</v>
      </c>
      <c r="E89" s="91" t="s">
        <v>25</v>
      </c>
      <c r="F89" s="93">
        <v>18</v>
      </c>
      <c r="G89" s="50">
        <v>0</v>
      </c>
      <c r="H89" s="176">
        <f>F89*G89</f>
        <v>0</v>
      </c>
    </row>
    <row r="90" spans="2:8">
      <c r="G90" s="50"/>
    </row>
    <row r="91" spans="2:8" ht="51">
      <c r="B91" s="199" t="s">
        <v>36</v>
      </c>
      <c r="C91" s="91" t="s">
        <v>194</v>
      </c>
      <c r="D91" s="200" t="s">
        <v>324</v>
      </c>
      <c r="E91" s="91" t="s">
        <v>25</v>
      </c>
      <c r="F91" s="93">
        <v>24</v>
      </c>
      <c r="G91" s="50">
        <v>0</v>
      </c>
      <c r="H91" s="176">
        <f>F91*G91</f>
        <v>0</v>
      </c>
    </row>
    <row r="92" spans="2:8">
      <c r="B92" s="199"/>
      <c r="D92" s="200"/>
      <c r="G92" s="50"/>
    </row>
    <row r="93" spans="2:8" ht="83.25" customHeight="1">
      <c r="B93" s="199" t="s">
        <v>40</v>
      </c>
      <c r="C93" s="91" t="s">
        <v>194</v>
      </c>
      <c r="D93" s="200" t="s">
        <v>660</v>
      </c>
      <c r="E93" s="91" t="s">
        <v>25</v>
      </c>
      <c r="F93" s="93">
        <v>1</v>
      </c>
      <c r="G93" s="50">
        <v>0</v>
      </c>
      <c r="H93" s="176">
        <f>F93*G93</f>
        <v>0</v>
      </c>
    </row>
    <row r="94" spans="2:8">
      <c r="B94" s="199"/>
      <c r="D94" s="200"/>
      <c r="G94" s="50"/>
    </row>
    <row r="95" spans="2:8">
      <c r="B95" s="199" t="s">
        <v>43</v>
      </c>
      <c r="C95" s="91" t="s">
        <v>190</v>
      </c>
      <c r="D95" s="92" t="s">
        <v>191</v>
      </c>
      <c r="E95" s="91" t="s">
        <v>25</v>
      </c>
      <c r="F95" s="93">
        <v>30</v>
      </c>
      <c r="G95" s="50">
        <v>0</v>
      </c>
      <c r="H95" s="176">
        <f>F95*G95</f>
        <v>0</v>
      </c>
    </row>
    <row r="96" spans="2:8">
      <c r="G96" s="50"/>
    </row>
    <row r="97" spans="2:17">
      <c r="B97" s="199" t="s">
        <v>46</v>
      </c>
      <c r="C97" s="91" t="s">
        <v>325</v>
      </c>
      <c r="D97" s="92" t="s">
        <v>326</v>
      </c>
      <c r="E97" s="91" t="s">
        <v>25</v>
      </c>
      <c r="F97" s="93">
        <v>43</v>
      </c>
      <c r="G97" s="50">
        <v>0</v>
      </c>
      <c r="H97" s="176">
        <f>F97*G97</f>
        <v>0</v>
      </c>
    </row>
    <row r="98" spans="2:17">
      <c r="B98" s="199"/>
      <c r="G98" s="50"/>
    </row>
    <row r="99" spans="2:17">
      <c r="B99" s="199" t="s">
        <v>49</v>
      </c>
      <c r="C99" s="91" t="s">
        <v>189</v>
      </c>
      <c r="D99" s="200" t="s">
        <v>327</v>
      </c>
      <c r="E99" s="91" t="s">
        <v>35</v>
      </c>
      <c r="F99" s="93">
        <v>851</v>
      </c>
      <c r="G99" s="50">
        <v>0</v>
      </c>
      <c r="H99" s="176">
        <f>F99*G99</f>
        <v>0</v>
      </c>
    </row>
    <row r="100" spans="2:17">
      <c r="B100" s="199"/>
      <c r="G100" s="50"/>
    </row>
    <row r="101" spans="2:17">
      <c r="B101" s="199" t="s">
        <v>52</v>
      </c>
      <c r="C101" s="91" t="s">
        <v>192</v>
      </c>
      <c r="D101" s="92" t="s">
        <v>193</v>
      </c>
      <c r="E101" s="91" t="s">
        <v>35</v>
      </c>
      <c r="F101" s="93">
        <v>851</v>
      </c>
      <c r="G101" s="50">
        <v>0</v>
      </c>
      <c r="H101" s="176">
        <f>F101*G101</f>
        <v>0</v>
      </c>
    </row>
    <row r="102" spans="2:17">
      <c r="B102" s="199"/>
      <c r="G102" s="50"/>
    </row>
    <row r="103" spans="2:17" ht="38.25" customHeight="1">
      <c r="B103" s="199" t="s">
        <v>55</v>
      </c>
      <c r="C103" s="91" t="s">
        <v>328</v>
      </c>
      <c r="D103" s="200" t="s">
        <v>329</v>
      </c>
      <c r="E103" s="91" t="s">
        <v>25</v>
      </c>
      <c r="F103" s="93">
        <f>45-20</f>
        <v>25</v>
      </c>
      <c r="G103" s="50">
        <v>0</v>
      </c>
      <c r="H103" s="176">
        <f>F103*G103</f>
        <v>0</v>
      </c>
      <c r="K103" s="213"/>
    </row>
    <row r="104" spans="2:17">
      <c r="B104" s="199"/>
      <c r="D104" s="200"/>
      <c r="G104" s="50"/>
      <c r="K104" s="213"/>
    </row>
    <row r="105" spans="2:17" ht="38.25" customHeight="1">
      <c r="B105" s="199" t="s">
        <v>197</v>
      </c>
      <c r="C105" s="91" t="s">
        <v>661</v>
      </c>
      <c r="D105" s="200" t="s">
        <v>662</v>
      </c>
      <c r="E105" s="91" t="s">
        <v>25</v>
      </c>
      <c r="F105" s="93">
        <v>20</v>
      </c>
      <c r="G105" s="50">
        <v>0</v>
      </c>
      <c r="H105" s="176">
        <f>F105*G105</f>
        <v>0</v>
      </c>
      <c r="K105" s="213"/>
    </row>
    <row r="106" spans="2:17">
      <c r="B106" s="199"/>
      <c r="D106" s="200"/>
      <c r="G106" s="50"/>
    </row>
    <row r="107" spans="2:17" ht="60.75" customHeight="1">
      <c r="B107" s="199" t="s">
        <v>198</v>
      </c>
      <c r="C107" s="199" t="s">
        <v>195</v>
      </c>
      <c r="D107" s="200" t="s">
        <v>330</v>
      </c>
      <c r="E107" s="91" t="s">
        <v>25</v>
      </c>
      <c r="F107" s="93">
        <v>15</v>
      </c>
      <c r="G107" s="50">
        <v>0</v>
      </c>
      <c r="H107" s="176">
        <f>F107*G107</f>
        <v>0</v>
      </c>
    </row>
    <row r="108" spans="2:17">
      <c r="B108" s="199"/>
      <c r="D108" s="200"/>
      <c r="G108" s="50"/>
    </row>
    <row r="109" spans="2:17" ht="25.5">
      <c r="B109" s="199" t="s">
        <v>199</v>
      </c>
      <c r="C109" s="91" t="s">
        <v>204</v>
      </c>
      <c r="D109" s="200" t="s">
        <v>205</v>
      </c>
      <c r="E109" s="91" t="s">
        <v>25</v>
      </c>
      <c r="F109" s="93">
        <v>16</v>
      </c>
      <c r="G109" s="50">
        <v>0</v>
      </c>
      <c r="H109" s="176">
        <f>F109*G109</f>
        <v>0</v>
      </c>
    </row>
    <row r="110" spans="2:17">
      <c r="B110" s="199"/>
      <c r="D110" s="200"/>
      <c r="G110" s="50"/>
    </row>
    <row r="111" spans="2:17" ht="45">
      <c r="B111" s="199" t="s">
        <v>200</v>
      </c>
      <c r="C111" s="91" t="s">
        <v>331</v>
      </c>
      <c r="D111" s="92" t="s">
        <v>332</v>
      </c>
      <c r="E111" s="91" t="s">
        <v>35</v>
      </c>
      <c r="F111" s="93">
        <v>15</v>
      </c>
      <c r="G111" s="50">
        <v>0</v>
      </c>
      <c r="H111" s="176">
        <f>F111*G111</f>
        <v>0</v>
      </c>
      <c r="J111" s="213"/>
    </row>
    <row r="112" spans="2:17">
      <c r="B112" s="199"/>
      <c r="G112" s="50"/>
      <c r="K112" s="199"/>
      <c r="L112" s="91"/>
      <c r="M112" s="92"/>
      <c r="N112" s="91"/>
      <c r="O112" s="93"/>
      <c r="P112" s="94"/>
      <c r="Q112" s="176"/>
    </row>
    <row r="113" spans="2:8">
      <c r="D113" s="118" t="s">
        <v>333</v>
      </c>
      <c r="G113" s="50"/>
    </row>
    <row r="114" spans="2:8">
      <c r="D114" s="118"/>
      <c r="G114" s="50"/>
    </row>
    <row r="115" spans="2:8">
      <c r="B115" s="199" t="s">
        <v>18</v>
      </c>
      <c r="C115" s="91" t="s">
        <v>334</v>
      </c>
      <c r="D115" s="92" t="s">
        <v>335</v>
      </c>
      <c r="E115" s="91" t="s">
        <v>25</v>
      </c>
      <c r="F115" s="93">
        <v>1</v>
      </c>
      <c r="G115" s="50">
        <v>0</v>
      </c>
      <c r="H115" s="176">
        <f>F115*G115</f>
        <v>0</v>
      </c>
    </row>
    <row r="116" spans="2:8">
      <c r="G116" s="50"/>
    </row>
    <row r="117" spans="2:8">
      <c r="D117" s="118" t="s">
        <v>336</v>
      </c>
      <c r="G117" s="50"/>
    </row>
    <row r="118" spans="2:8">
      <c r="D118" s="118"/>
      <c r="G118" s="50"/>
    </row>
    <row r="119" spans="2:8" ht="60">
      <c r="B119" s="199" t="s">
        <v>22</v>
      </c>
      <c r="C119" s="91" t="s">
        <v>161</v>
      </c>
      <c r="D119" s="92" t="s">
        <v>337</v>
      </c>
      <c r="E119" s="91" t="s">
        <v>163</v>
      </c>
      <c r="F119" s="93">
        <v>10</v>
      </c>
      <c r="G119" s="227">
        <v>62</v>
      </c>
      <c r="H119" s="176">
        <f t="shared" ref="H119:H129" si="0">F119*G119</f>
        <v>620</v>
      </c>
    </row>
    <row r="120" spans="2:8">
      <c r="B120" s="199"/>
      <c r="G120" s="50"/>
    </row>
    <row r="121" spans="2:8" ht="44.25" customHeight="1">
      <c r="B121" s="199" t="s">
        <v>32</v>
      </c>
      <c r="C121" s="91" t="s">
        <v>338</v>
      </c>
      <c r="D121" s="92" t="s">
        <v>339</v>
      </c>
      <c r="E121" s="91" t="s">
        <v>340</v>
      </c>
      <c r="F121" s="93">
        <v>7</v>
      </c>
      <c r="G121" s="50">
        <v>0</v>
      </c>
      <c r="H121" s="176">
        <f t="shared" si="0"/>
        <v>0</v>
      </c>
    </row>
    <row r="122" spans="2:8">
      <c r="B122" s="199"/>
      <c r="G122" s="50"/>
    </row>
    <row r="123" spans="2:8" ht="60">
      <c r="B123" s="199" t="s">
        <v>36</v>
      </c>
      <c r="C123" s="91" t="s">
        <v>338</v>
      </c>
      <c r="D123" s="92" t="s">
        <v>341</v>
      </c>
      <c r="E123" s="91" t="s">
        <v>340</v>
      </c>
      <c r="F123" s="93">
        <v>10</v>
      </c>
      <c r="G123" s="50">
        <v>0</v>
      </c>
      <c r="H123" s="176">
        <f t="shared" si="0"/>
        <v>0</v>
      </c>
    </row>
    <row r="124" spans="2:8">
      <c r="B124" s="199"/>
      <c r="G124" s="50"/>
    </row>
    <row r="125" spans="2:8" ht="60">
      <c r="B125" s="199" t="s">
        <v>40</v>
      </c>
      <c r="C125" s="91" t="s">
        <v>338</v>
      </c>
      <c r="D125" s="92" t="s">
        <v>342</v>
      </c>
      <c r="E125" s="91" t="s">
        <v>340</v>
      </c>
      <c r="F125" s="93">
        <v>35</v>
      </c>
      <c r="G125" s="50">
        <v>0</v>
      </c>
      <c r="H125" s="176">
        <f t="shared" si="0"/>
        <v>0</v>
      </c>
    </row>
    <row r="126" spans="2:8">
      <c r="B126" s="199"/>
      <c r="G126" s="50"/>
    </row>
    <row r="127" spans="2:8" ht="17.45" customHeight="1">
      <c r="B127" s="199" t="s">
        <v>43</v>
      </c>
      <c r="C127" s="91" t="s">
        <v>343</v>
      </c>
      <c r="D127" s="200" t="s">
        <v>344</v>
      </c>
      <c r="E127" s="91" t="s">
        <v>345</v>
      </c>
      <c r="F127" s="93">
        <v>20</v>
      </c>
      <c r="G127" s="50">
        <v>0</v>
      </c>
      <c r="H127" s="176">
        <f t="shared" si="0"/>
        <v>0</v>
      </c>
    </row>
    <row r="128" spans="2:8" ht="17.45" customHeight="1">
      <c r="B128" s="199"/>
      <c r="D128" s="200"/>
      <c r="G128" s="50"/>
    </row>
    <row r="129" spans="1:9" ht="25.5">
      <c r="A129" s="202"/>
      <c r="B129" s="203" t="s">
        <v>46</v>
      </c>
      <c r="C129" s="91" t="s">
        <v>343</v>
      </c>
      <c r="D129" s="214" t="s">
        <v>1017</v>
      </c>
      <c r="E129" s="91" t="s">
        <v>340</v>
      </c>
      <c r="F129" s="215">
        <v>1</v>
      </c>
      <c r="G129" s="226">
        <v>0</v>
      </c>
      <c r="H129" s="207">
        <f t="shared" si="0"/>
        <v>0</v>
      </c>
      <c r="I129" s="202"/>
    </row>
    <row r="130" spans="1:9" ht="17.45" customHeight="1">
      <c r="D130" s="216"/>
      <c r="E130" s="127"/>
    </row>
    <row r="131" spans="1:9">
      <c r="A131" s="202"/>
      <c r="B131" s="199"/>
      <c r="C131" s="199"/>
      <c r="D131" s="217"/>
      <c r="E131" s="123"/>
      <c r="F131" s="218"/>
      <c r="H131" s="219"/>
      <c r="I131" s="202"/>
    </row>
    <row r="132" spans="1:9">
      <c r="A132" s="202"/>
      <c r="B132" s="199"/>
      <c r="C132" s="199"/>
      <c r="D132" s="217" t="str">
        <f>D7</f>
        <v>Met. kanalizacija - odvodnja - Globoko - Bojsno</v>
      </c>
      <c r="E132" s="123">
        <f>H7</f>
        <v>620</v>
      </c>
      <c r="F132" s="218"/>
      <c r="H132" s="219"/>
      <c r="I132" s="202"/>
    </row>
    <row r="133" spans="1:9">
      <c r="A133" s="202"/>
      <c r="B133" s="199"/>
      <c r="C133" s="199"/>
      <c r="D133" s="220"/>
      <c r="E133" s="127"/>
      <c r="F133" s="218"/>
      <c r="H133" s="219"/>
      <c r="I133" s="98"/>
    </row>
    <row r="134" spans="1:9">
      <c r="A134" s="202"/>
      <c r="B134" s="199"/>
      <c r="C134" s="199"/>
      <c r="D134" s="221" t="s">
        <v>347</v>
      </c>
      <c r="E134" s="222">
        <f>+SUM(E131:E132)</f>
        <v>620</v>
      </c>
      <c r="F134" s="218"/>
      <c r="H134" s="219"/>
      <c r="I134" s="98"/>
    </row>
    <row r="135" spans="1:9">
      <c r="A135" s="202"/>
      <c r="B135" s="199"/>
      <c r="C135" s="199"/>
      <c r="D135" s="220"/>
      <c r="E135" s="223"/>
      <c r="F135" s="218"/>
      <c r="H135" s="219"/>
      <c r="I135" s="98"/>
    </row>
    <row r="136" spans="1:9">
      <c r="A136" s="202"/>
      <c r="B136" s="202"/>
      <c r="C136" s="202"/>
      <c r="D136" s="202"/>
      <c r="E136" s="202"/>
      <c r="F136" s="202"/>
      <c r="G136" s="202"/>
      <c r="H136" s="224"/>
      <c r="I136" s="98"/>
    </row>
    <row r="137" spans="1:9">
      <c r="A137" s="202"/>
      <c r="B137" s="202"/>
      <c r="C137" s="202"/>
      <c r="D137" s="202"/>
      <c r="E137" s="202"/>
      <c r="F137" s="202"/>
      <c r="G137" s="202"/>
      <c r="H137" s="224"/>
      <c r="I137" s="225"/>
    </row>
    <row r="138" spans="1:9">
      <c r="A138" s="202"/>
      <c r="B138" s="202"/>
      <c r="C138" s="202"/>
      <c r="D138" s="202"/>
      <c r="E138" s="202"/>
      <c r="F138" s="202"/>
      <c r="G138" s="202"/>
      <c r="H138" s="224"/>
      <c r="I138" s="202"/>
    </row>
    <row r="139" spans="1:9">
      <c r="A139" s="202"/>
      <c r="B139" s="202"/>
      <c r="C139" s="202"/>
      <c r="D139" s="202"/>
      <c r="E139" s="202"/>
      <c r="F139" s="202"/>
      <c r="G139" s="202"/>
      <c r="H139" s="224"/>
      <c r="I139" s="202"/>
    </row>
    <row r="140" spans="1:9">
      <c r="A140" s="202"/>
      <c r="B140" s="202"/>
      <c r="C140" s="202"/>
      <c r="D140" s="202"/>
      <c r="E140" s="202"/>
      <c r="F140" s="202"/>
      <c r="G140" s="202"/>
      <c r="H140" s="224"/>
      <c r="I140" s="202"/>
    </row>
    <row r="141" spans="1:9">
      <c r="A141" s="202"/>
      <c r="B141" s="202"/>
      <c r="C141" s="202"/>
      <c r="D141" s="202"/>
      <c r="E141" s="202"/>
      <c r="F141" s="202"/>
      <c r="G141" s="202"/>
      <c r="H141" s="224"/>
      <c r="I141" s="202"/>
    </row>
    <row r="142" spans="1:9">
      <c r="A142" s="202"/>
      <c r="B142" s="202"/>
      <c r="C142" s="202"/>
      <c r="D142" s="202"/>
      <c r="E142" s="202"/>
      <c r="F142" s="202"/>
      <c r="G142" s="202"/>
      <c r="H142" s="224"/>
      <c r="I142" s="202"/>
    </row>
    <row r="143" spans="1:9">
      <c r="A143" s="202"/>
      <c r="B143" s="202"/>
      <c r="C143" s="202"/>
      <c r="D143" s="202"/>
      <c r="E143" s="202"/>
      <c r="F143" s="202"/>
      <c r="G143" s="202"/>
      <c r="H143" s="224"/>
      <c r="I143" s="202"/>
    </row>
    <row r="144" spans="1:9">
      <c r="A144" s="202"/>
      <c r="B144" s="202"/>
      <c r="C144" s="202"/>
      <c r="D144" s="202"/>
      <c r="E144" s="202"/>
      <c r="F144" s="202"/>
      <c r="G144" s="202"/>
      <c r="H144" s="224"/>
      <c r="I144" s="202"/>
    </row>
    <row r="145" spans="9:9">
      <c r="I145" s="202"/>
    </row>
    <row r="146" spans="9:9">
      <c r="I146" s="202"/>
    </row>
    <row r="147" spans="9:9">
      <c r="I147" s="202"/>
    </row>
    <row r="148" spans="9:9">
      <c r="I148" s="202"/>
    </row>
    <row r="149" spans="9:9">
      <c r="I149" s="202"/>
    </row>
    <row r="150" spans="9:9">
      <c r="I150" s="202"/>
    </row>
    <row r="151" spans="9:9">
      <c r="I151" s="202"/>
    </row>
  </sheetData>
  <sheetProtection algorithmName="SHA-512" hashValue="rWoYo4hr513zUHoZs+aKT4l1Vj3Djbey9cQyYjWWabsLvOja9J2lRkLO5Jr+J5wzU/fLD1zGjruaD7De4QF8XQ==" saltValue="hx5ccutP8ucqPGjc4s0gbQ==" spinCount="100000" sheet="1"/>
  <mergeCells count="3">
    <mergeCell ref="C1:F1"/>
    <mergeCell ref="C2:E2"/>
    <mergeCell ref="D3:H3"/>
  </mergeCells>
  <pageMargins left="0.98425196850393704" right="0.39370078740157499" top="0.78740157480314998" bottom="0.78740157480314998" header="0" footer="0.196850393700787"/>
  <pageSetup paperSize="9" scale="64" fitToHeight="0" orientation="portrait" r:id="rId1"/>
  <headerFooter>
    <oddFooter>&amp;CStran &amp;P od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3C91A-79FC-4781-8F0F-45DCB2D438AA}">
  <sheetPr codeName="List6"/>
  <dimension ref="A1:F346"/>
  <sheetViews>
    <sheetView view="pageBreakPreview" topLeftCell="A46" zoomScale="110" zoomScaleNormal="100" zoomScaleSheetLayoutView="110" workbookViewId="0">
      <selection activeCell="E50" sqref="E50"/>
    </sheetView>
  </sheetViews>
  <sheetFormatPr defaultRowHeight="15"/>
  <cols>
    <col min="1" max="1" width="7.140625" customWidth="1"/>
    <col min="2" max="2" width="46.42578125" customWidth="1"/>
    <col min="3" max="3" width="6.140625" bestFit="1" customWidth="1"/>
    <col min="4" max="4" width="8.42578125" bestFit="1" customWidth="1"/>
    <col min="5" max="5" width="11.5703125" customWidth="1"/>
    <col min="6" max="6" width="14.7109375" customWidth="1"/>
  </cols>
  <sheetData>
    <row r="1" spans="1:6">
      <c r="A1" s="229"/>
      <c r="B1" s="229"/>
      <c r="C1" s="229"/>
      <c r="D1" s="230"/>
      <c r="E1" s="229"/>
      <c r="F1" s="231"/>
    </row>
    <row r="2" spans="1:6" ht="19.5">
      <c r="A2" s="232" t="s">
        <v>669</v>
      </c>
      <c r="B2" s="175"/>
      <c r="C2" s="175"/>
      <c r="D2" s="233"/>
      <c r="E2" s="175"/>
      <c r="F2" s="175"/>
    </row>
    <row r="3" spans="1:6">
      <c r="A3" s="234"/>
      <c r="B3" s="175"/>
      <c r="C3" s="235"/>
      <c r="D3" s="236"/>
      <c r="E3" s="235"/>
      <c r="F3" s="237"/>
    </row>
    <row r="4" spans="1:6">
      <c r="A4" s="238" t="s">
        <v>670</v>
      </c>
      <c r="B4" s="239"/>
      <c r="C4" s="235"/>
      <c r="D4" s="236"/>
      <c r="E4" s="240"/>
      <c r="F4" s="237"/>
    </row>
    <row r="5" spans="1:6">
      <c r="A5" s="238"/>
      <c r="B5" s="235"/>
      <c r="C5" s="235"/>
      <c r="D5" s="236"/>
      <c r="E5" s="240"/>
      <c r="F5" s="237"/>
    </row>
    <row r="6" spans="1:6" ht="15.75">
      <c r="A6" s="241" t="s">
        <v>671</v>
      </c>
      <c r="D6" s="242"/>
    </row>
    <row r="7" spans="1:6" ht="15.75">
      <c r="A7" s="241" t="s">
        <v>1008</v>
      </c>
      <c r="B7" s="243"/>
      <c r="C7" s="235"/>
      <c r="D7" s="236"/>
      <c r="E7" s="235"/>
      <c r="F7" s="237"/>
    </row>
    <row r="8" spans="1:6">
      <c r="A8" s="243"/>
      <c r="B8" s="234"/>
      <c r="C8" s="235"/>
      <c r="D8" s="236"/>
      <c r="E8" s="235"/>
      <c r="F8" s="237"/>
    </row>
    <row r="9" spans="1:6">
      <c r="A9" s="243"/>
      <c r="B9" s="244"/>
      <c r="C9" s="235"/>
      <c r="D9" s="236"/>
      <c r="E9" s="245"/>
      <c r="F9" s="245"/>
    </row>
    <row r="10" spans="1:6">
      <c r="A10" s="246"/>
      <c r="B10" s="247"/>
      <c r="C10" s="248"/>
      <c r="D10" s="249"/>
      <c r="E10" s="250"/>
      <c r="F10" s="250"/>
    </row>
    <row r="11" spans="1:6" ht="15.75">
      <c r="A11" s="251" t="s">
        <v>672</v>
      </c>
      <c r="B11" s="246"/>
      <c r="C11" s="248"/>
      <c r="D11" s="249"/>
      <c r="E11" s="250"/>
      <c r="F11" s="250"/>
    </row>
    <row r="12" spans="1:6">
      <c r="A12" s="252"/>
      <c r="B12" s="252"/>
      <c r="C12" s="253"/>
      <c r="D12" s="254"/>
      <c r="E12" s="255"/>
      <c r="F12" s="255"/>
    </row>
    <row r="13" spans="1:6">
      <c r="A13" s="256" t="s">
        <v>673</v>
      </c>
      <c r="B13" s="257" t="s">
        <v>674</v>
      </c>
      <c r="C13" s="258"/>
      <c r="D13" s="259"/>
      <c r="E13" s="260"/>
      <c r="F13" s="261" t="s">
        <v>675</v>
      </c>
    </row>
    <row r="14" spans="1:6">
      <c r="A14" s="262" t="s">
        <v>676</v>
      </c>
      <c r="B14" s="263" t="s">
        <v>1025</v>
      </c>
      <c r="C14" s="264"/>
      <c r="D14" s="249"/>
      <c r="E14" s="248"/>
      <c r="F14" s="265">
        <f>F56</f>
        <v>0</v>
      </c>
    </row>
    <row r="15" spans="1:6">
      <c r="A15" s="262" t="s">
        <v>677</v>
      </c>
      <c r="B15" s="263" t="s">
        <v>678</v>
      </c>
      <c r="C15" s="263"/>
      <c r="D15" s="266"/>
      <c r="E15" s="267"/>
      <c r="F15" s="268">
        <f>F142</f>
        <v>0</v>
      </c>
    </row>
    <row r="16" spans="1:6">
      <c r="A16" s="262" t="s">
        <v>679</v>
      </c>
      <c r="B16" s="263" t="s">
        <v>680</v>
      </c>
      <c r="C16" s="263"/>
      <c r="D16" s="266"/>
      <c r="E16" s="267"/>
      <c r="F16" s="268">
        <f>F158</f>
        <v>451</v>
      </c>
    </row>
    <row r="17" spans="1:6">
      <c r="A17" s="262" t="s">
        <v>681</v>
      </c>
      <c r="B17" s="263" t="s">
        <v>682</v>
      </c>
      <c r="C17" s="269"/>
      <c r="D17" s="270"/>
      <c r="E17" s="267"/>
      <c r="F17" s="268">
        <f>F320</f>
        <v>0</v>
      </c>
    </row>
    <row r="18" spans="1:6">
      <c r="A18" s="262" t="s">
        <v>683</v>
      </c>
      <c r="B18" s="263" t="s">
        <v>684</v>
      </c>
      <c r="C18" s="269"/>
      <c r="D18" s="270"/>
      <c r="E18" s="267"/>
      <c r="F18" s="268">
        <f>F346</f>
        <v>451</v>
      </c>
    </row>
    <row r="19" spans="1:6">
      <c r="A19" s="271"/>
      <c r="B19" s="272" t="s">
        <v>370</v>
      </c>
      <c r="C19" s="273"/>
      <c r="D19" s="274"/>
      <c r="E19" s="275"/>
      <c r="F19" s="276">
        <f>SUM(F14:F18)</f>
        <v>902</v>
      </c>
    </row>
    <row r="20" spans="1:6">
      <c r="A20" s="246"/>
      <c r="B20" s="246"/>
      <c r="C20" s="248"/>
      <c r="D20" s="249"/>
      <c r="E20" s="250"/>
      <c r="F20" s="250"/>
    </row>
    <row r="21" spans="1:6">
      <c r="A21" s="277" t="s">
        <v>685</v>
      </c>
      <c r="B21" s="278"/>
      <c r="C21" s="278"/>
      <c r="D21" s="279"/>
      <c r="E21" s="280"/>
      <c r="F21" s="280"/>
    </row>
    <row r="22" spans="1:6">
      <c r="A22" s="281" t="s">
        <v>686</v>
      </c>
      <c r="B22" s="278"/>
      <c r="C22" s="278"/>
      <c r="D22" s="279"/>
      <c r="E22" s="280"/>
      <c r="F22" s="280"/>
    </row>
    <row r="23" spans="1:6">
      <c r="A23" s="281" t="s">
        <v>687</v>
      </c>
      <c r="B23" s="278"/>
      <c r="C23" s="278"/>
      <c r="D23" s="279"/>
      <c r="E23" s="280"/>
      <c r="F23" s="280"/>
    </row>
    <row r="24" spans="1:6">
      <c r="A24" s="246"/>
      <c r="B24" s="248"/>
      <c r="C24" s="248"/>
      <c r="D24" s="249"/>
      <c r="E24" s="250"/>
      <c r="F24" s="250"/>
    </row>
    <row r="25" spans="1:6">
      <c r="A25" s="246" t="s">
        <v>688</v>
      </c>
      <c r="B25" s="282"/>
      <c r="C25" s="282"/>
      <c r="D25" s="283"/>
      <c r="E25" s="282"/>
      <c r="F25" s="282"/>
    </row>
    <row r="26" spans="1:6">
      <c r="A26" s="284" t="s">
        <v>689</v>
      </c>
      <c r="B26" s="282"/>
      <c r="C26" s="282"/>
      <c r="D26" s="283"/>
      <c r="E26" s="282"/>
      <c r="F26" s="282"/>
    </row>
    <row r="27" spans="1:6">
      <c r="A27" s="284" t="s">
        <v>690</v>
      </c>
      <c r="B27" s="175"/>
      <c r="C27" s="175"/>
      <c r="D27" s="233"/>
      <c r="E27" s="175"/>
      <c r="F27" s="175"/>
    </row>
    <row r="28" spans="1:6">
      <c r="A28" s="284" t="s">
        <v>691</v>
      </c>
      <c r="B28" s="175"/>
      <c r="C28" s="175"/>
      <c r="D28" s="233"/>
      <c r="E28" s="175"/>
      <c r="F28" s="175"/>
    </row>
    <row r="29" spans="1:6">
      <c r="A29" s="284" t="s">
        <v>692</v>
      </c>
      <c r="B29" s="175"/>
      <c r="C29" s="175"/>
      <c r="D29" s="233"/>
      <c r="E29" s="175"/>
      <c r="F29" s="175"/>
    </row>
    <row r="30" spans="1:6">
      <c r="A30" s="284" t="s">
        <v>693</v>
      </c>
      <c r="B30" s="175"/>
      <c r="C30" s="175"/>
      <c r="D30" s="233"/>
      <c r="E30" s="175"/>
      <c r="F30" s="175"/>
    </row>
    <row r="31" spans="1:6">
      <c r="A31" s="284" t="s">
        <v>694</v>
      </c>
      <c r="D31" s="242"/>
    </row>
    <row r="32" spans="1:6">
      <c r="A32" s="284" t="s">
        <v>695</v>
      </c>
      <c r="D32" s="242"/>
    </row>
    <row r="33" spans="1:6">
      <c r="A33" s="284" t="s">
        <v>696</v>
      </c>
      <c r="D33" s="242"/>
    </row>
    <row r="34" spans="1:6">
      <c r="A34" s="284" t="s">
        <v>697</v>
      </c>
      <c r="D34" s="242"/>
    </row>
    <row r="35" spans="1:6">
      <c r="A35" s="285" t="s">
        <v>673</v>
      </c>
      <c r="B35" s="286" t="s">
        <v>698</v>
      </c>
      <c r="C35" s="286" t="s">
        <v>699</v>
      </c>
      <c r="D35" s="287" t="s">
        <v>12</v>
      </c>
      <c r="E35" s="288" t="s">
        <v>700</v>
      </c>
      <c r="F35" s="288" t="s">
        <v>675</v>
      </c>
    </row>
    <row r="36" spans="1:6">
      <c r="A36" s="289"/>
      <c r="B36" s="289"/>
      <c r="C36" s="289"/>
      <c r="D36" s="290"/>
      <c r="E36" s="54"/>
      <c r="F36" s="291"/>
    </row>
    <row r="37" spans="1:6">
      <c r="A37" s="292" t="s">
        <v>676</v>
      </c>
      <c r="B37" s="293" t="s">
        <v>701</v>
      </c>
      <c r="C37" s="294"/>
      <c r="D37" s="295"/>
      <c r="E37" s="74"/>
      <c r="F37" s="296"/>
    </row>
    <row r="38" spans="1:6">
      <c r="A38" s="297"/>
      <c r="B38" s="298"/>
      <c r="C38" s="299"/>
      <c r="D38" s="300"/>
      <c r="E38" s="55"/>
      <c r="F38" s="301"/>
    </row>
    <row r="39" spans="1:6" ht="51">
      <c r="A39" s="302" t="s">
        <v>702</v>
      </c>
      <c r="B39" s="303" t="s">
        <v>703</v>
      </c>
      <c r="C39" s="299" t="s">
        <v>348</v>
      </c>
      <c r="D39" s="300">
        <v>1</v>
      </c>
      <c r="E39" s="56"/>
      <c r="F39" s="305">
        <f>D39*E39</f>
        <v>0</v>
      </c>
    </row>
    <row r="40" spans="1:6">
      <c r="A40" s="302"/>
      <c r="B40" s="303"/>
      <c r="C40" s="299"/>
      <c r="D40" s="300"/>
      <c r="E40" s="56"/>
      <c r="F40" s="305"/>
    </row>
    <row r="41" spans="1:6" ht="76.5">
      <c r="A41" s="302" t="s">
        <v>704</v>
      </c>
      <c r="B41" s="306" t="s">
        <v>705</v>
      </c>
      <c r="C41" s="299" t="s">
        <v>348</v>
      </c>
      <c r="D41" s="300">
        <v>7</v>
      </c>
      <c r="E41" s="57"/>
      <c r="F41" s="307">
        <f>D41*E41</f>
        <v>0</v>
      </c>
    </row>
    <row r="42" spans="1:6">
      <c r="A42" s="302"/>
      <c r="B42" s="303"/>
      <c r="C42" s="299"/>
      <c r="D42" s="300"/>
      <c r="E42" s="56"/>
      <c r="F42" s="305"/>
    </row>
    <row r="43" spans="1:6" ht="51">
      <c r="A43" s="302" t="s">
        <v>706</v>
      </c>
      <c r="B43" s="308" t="s">
        <v>707</v>
      </c>
      <c r="C43" s="299"/>
      <c r="D43" s="300"/>
      <c r="E43" s="56"/>
      <c r="F43" s="305"/>
    </row>
    <row r="44" spans="1:6">
      <c r="A44" s="302" t="s">
        <v>708</v>
      </c>
      <c r="B44" s="308" t="s">
        <v>709</v>
      </c>
      <c r="C44" s="299" t="s">
        <v>348</v>
      </c>
      <c r="D44" s="300">
        <v>1</v>
      </c>
      <c r="E44" s="56"/>
      <c r="F44" s="305">
        <f t="shared" ref="F44:F52" si="0">D44*E44</f>
        <v>0</v>
      </c>
    </row>
    <row r="45" spans="1:6">
      <c r="A45" s="302" t="s">
        <v>710</v>
      </c>
      <c r="B45" s="309" t="s">
        <v>711</v>
      </c>
      <c r="C45" s="299" t="s">
        <v>348</v>
      </c>
      <c r="D45" s="300">
        <v>1</v>
      </c>
      <c r="E45" s="56"/>
      <c r="F45" s="305">
        <f t="shared" si="0"/>
        <v>0</v>
      </c>
    </row>
    <row r="46" spans="1:6">
      <c r="A46" s="302" t="s">
        <v>712</v>
      </c>
      <c r="B46" s="309" t="s">
        <v>713</v>
      </c>
      <c r="C46" s="299" t="s">
        <v>348</v>
      </c>
      <c r="D46" s="300">
        <v>1</v>
      </c>
      <c r="E46" s="56"/>
      <c r="F46" s="305">
        <f t="shared" si="0"/>
        <v>0</v>
      </c>
    </row>
    <row r="47" spans="1:6">
      <c r="A47" s="302"/>
      <c r="B47" s="309"/>
      <c r="C47" s="299"/>
      <c r="D47" s="300"/>
      <c r="E47" s="56"/>
      <c r="F47" s="305"/>
    </row>
    <row r="48" spans="1:6">
      <c r="A48" s="302" t="s">
        <v>714</v>
      </c>
      <c r="B48" s="309" t="s">
        <v>715</v>
      </c>
      <c r="C48" s="299" t="s">
        <v>716</v>
      </c>
      <c r="D48" s="300">
        <f>579+11+13+12+9</f>
        <v>624</v>
      </c>
      <c r="E48" s="56"/>
      <c r="F48" s="305">
        <f t="shared" si="0"/>
        <v>0</v>
      </c>
    </row>
    <row r="49" spans="1:6">
      <c r="A49" s="302"/>
      <c r="B49" s="309"/>
      <c r="C49" s="299"/>
      <c r="D49" s="300"/>
      <c r="E49" s="56"/>
      <c r="F49" s="305"/>
    </row>
    <row r="50" spans="1:6" ht="63.75">
      <c r="A50" s="302" t="s">
        <v>717</v>
      </c>
      <c r="B50" s="303" t="s">
        <v>718</v>
      </c>
      <c r="C50" s="299" t="s">
        <v>716</v>
      </c>
      <c r="D50" s="300">
        <v>579</v>
      </c>
      <c r="E50" s="56"/>
      <c r="F50" s="305">
        <f t="shared" ref="F50" si="1">D50*E50</f>
        <v>0</v>
      </c>
    </row>
    <row r="51" spans="1:6">
      <c r="A51" s="302"/>
      <c r="B51" s="309"/>
      <c r="C51" s="299"/>
      <c r="D51" s="300"/>
      <c r="E51" s="56"/>
      <c r="F51" s="305"/>
    </row>
    <row r="52" spans="1:6" ht="51.75">
      <c r="A52" s="302" t="s">
        <v>719</v>
      </c>
      <c r="B52" s="309" t="s">
        <v>720</v>
      </c>
      <c r="C52" s="299" t="s">
        <v>348</v>
      </c>
      <c r="D52" s="300">
        <v>1</v>
      </c>
      <c r="E52" s="56"/>
      <c r="F52" s="305">
        <f t="shared" si="0"/>
        <v>0</v>
      </c>
    </row>
    <row r="53" spans="1:6">
      <c r="A53" s="302"/>
      <c r="B53" s="309"/>
      <c r="C53" s="299"/>
      <c r="D53" s="300"/>
      <c r="E53" s="56"/>
      <c r="F53" s="305"/>
    </row>
    <row r="54" spans="1:6" ht="26.25">
      <c r="A54" s="302" t="s">
        <v>1026</v>
      </c>
      <c r="B54" s="309" t="s">
        <v>1017</v>
      </c>
      <c r="C54" s="299" t="s">
        <v>348</v>
      </c>
      <c r="D54" s="300">
        <v>1</v>
      </c>
      <c r="E54" s="56"/>
      <c r="F54" s="305">
        <f>E54*D54</f>
        <v>0</v>
      </c>
    </row>
    <row r="55" spans="1:6">
      <c r="A55" s="302"/>
      <c r="B55" s="309"/>
      <c r="C55" s="299"/>
      <c r="D55" s="300"/>
      <c r="E55" s="55"/>
      <c r="F55" s="305"/>
    </row>
    <row r="56" spans="1:6">
      <c r="A56" s="292" t="s">
        <v>721</v>
      </c>
      <c r="B56" s="293"/>
      <c r="C56" s="294"/>
      <c r="D56" s="295"/>
      <c r="E56" s="75"/>
      <c r="F56" s="310">
        <f>SUM(F38:F55)</f>
        <v>0</v>
      </c>
    </row>
    <row r="57" spans="1:6">
      <c r="A57" s="243"/>
      <c r="B57" s="311"/>
      <c r="C57" s="235"/>
      <c r="D57" s="236"/>
      <c r="E57" s="53"/>
      <c r="F57" s="245"/>
    </row>
    <row r="58" spans="1:6">
      <c r="A58" s="292" t="s">
        <v>677</v>
      </c>
      <c r="B58" s="293" t="s">
        <v>722</v>
      </c>
      <c r="C58" s="294"/>
      <c r="D58" s="295"/>
      <c r="E58" s="75"/>
      <c r="F58" s="312"/>
    </row>
    <row r="59" spans="1:6">
      <c r="A59" s="303"/>
      <c r="B59" s="303"/>
      <c r="C59" s="313"/>
      <c r="D59" s="314"/>
      <c r="E59" s="56"/>
      <c r="F59" s="304"/>
    </row>
    <row r="60" spans="1:6" ht="76.5">
      <c r="A60" s="315"/>
      <c r="B60" s="316" t="s">
        <v>723</v>
      </c>
      <c r="C60" s="317"/>
      <c r="D60" s="318"/>
      <c r="E60" s="58"/>
      <c r="F60" s="319"/>
    </row>
    <row r="61" spans="1:6">
      <c r="A61" s="315"/>
      <c r="B61" s="316"/>
      <c r="C61" s="317"/>
      <c r="D61" s="318"/>
      <c r="E61" s="58"/>
      <c r="F61" s="319"/>
    </row>
    <row r="62" spans="1:6" ht="25.5">
      <c r="A62" s="297" t="s">
        <v>724</v>
      </c>
      <c r="B62" s="303" t="s">
        <v>725</v>
      </c>
      <c r="C62" s="299" t="s">
        <v>320</v>
      </c>
      <c r="D62" s="320">
        <v>10</v>
      </c>
      <c r="E62" s="59"/>
      <c r="F62" s="305">
        <f t="shared" ref="F62:F68" si="2">D62*E62</f>
        <v>0</v>
      </c>
    </row>
    <row r="63" spans="1:6">
      <c r="A63" s="321"/>
      <c r="B63" s="298"/>
      <c r="C63" s="299"/>
      <c r="D63" s="320"/>
      <c r="E63" s="59"/>
      <c r="F63" s="305"/>
    </row>
    <row r="64" spans="1:6" ht="25.5">
      <c r="A64" s="297" t="s">
        <v>726</v>
      </c>
      <c r="B64" s="303" t="s">
        <v>727</v>
      </c>
      <c r="C64" s="299" t="s">
        <v>320</v>
      </c>
      <c r="D64" s="320">
        <v>1</v>
      </c>
      <c r="E64" s="59"/>
      <c r="F64" s="305">
        <f t="shared" si="2"/>
        <v>0</v>
      </c>
    </row>
    <row r="65" spans="1:6">
      <c r="A65" s="321"/>
      <c r="B65" s="298"/>
      <c r="C65" s="299"/>
      <c r="D65" s="320"/>
      <c r="E65" s="59"/>
      <c r="F65" s="305"/>
    </row>
    <row r="66" spans="1:6">
      <c r="A66" s="297" t="s">
        <v>728</v>
      </c>
      <c r="B66" s="297" t="s">
        <v>729</v>
      </c>
      <c r="C66" s="299" t="s">
        <v>317</v>
      </c>
      <c r="D66" s="320">
        <v>16</v>
      </c>
      <c r="E66" s="59"/>
      <c r="F66" s="305">
        <f t="shared" si="2"/>
        <v>0</v>
      </c>
    </row>
    <row r="67" spans="1:6">
      <c r="A67" s="321"/>
      <c r="B67" s="298"/>
      <c r="C67" s="299"/>
      <c r="D67" s="320"/>
      <c r="E67" s="59"/>
      <c r="F67" s="305"/>
    </row>
    <row r="68" spans="1:6" ht="51">
      <c r="A68" s="297" t="s">
        <v>730</v>
      </c>
      <c r="B68" s="303" t="s">
        <v>731</v>
      </c>
      <c r="C68" s="299" t="s">
        <v>280</v>
      </c>
      <c r="D68" s="320">
        <f>4*1</f>
        <v>4</v>
      </c>
      <c r="E68" s="59"/>
      <c r="F68" s="305">
        <f t="shared" si="2"/>
        <v>0</v>
      </c>
    </row>
    <row r="69" spans="1:6">
      <c r="A69" s="321"/>
      <c r="B69" s="316"/>
      <c r="C69" s="317"/>
      <c r="D69" s="318"/>
      <c r="E69" s="58"/>
      <c r="F69" s="319"/>
    </row>
    <row r="70" spans="1:6" ht="76.5">
      <c r="A70" s="297" t="s">
        <v>732</v>
      </c>
      <c r="B70" s="303" t="s">
        <v>733</v>
      </c>
      <c r="C70" s="313" t="s">
        <v>463</v>
      </c>
      <c r="D70" s="314">
        <v>26.66</v>
      </c>
      <c r="E70" s="56"/>
      <c r="F70" s="304">
        <f t="shared" ref="F70:F103" si="3">D70*E70</f>
        <v>0</v>
      </c>
    </row>
    <row r="71" spans="1:6">
      <c r="A71" s="321"/>
      <c r="B71" s="303"/>
      <c r="C71" s="313"/>
      <c r="D71" s="314"/>
      <c r="E71" s="60"/>
      <c r="F71" s="322"/>
    </row>
    <row r="72" spans="1:6" ht="63.75">
      <c r="A72" s="297" t="s">
        <v>734</v>
      </c>
      <c r="B72" s="303" t="s">
        <v>735</v>
      </c>
      <c r="C72" s="313" t="s">
        <v>463</v>
      </c>
      <c r="D72" s="314">
        <v>247.56</v>
      </c>
      <c r="E72" s="56"/>
      <c r="F72" s="304">
        <f t="shared" si="3"/>
        <v>0</v>
      </c>
    </row>
    <row r="73" spans="1:6">
      <c r="A73" s="321"/>
      <c r="B73" s="303"/>
      <c r="C73" s="313"/>
      <c r="D73" s="314"/>
      <c r="E73" s="60"/>
      <c r="F73" s="322"/>
    </row>
    <row r="74" spans="1:6" ht="63.75">
      <c r="A74" s="297" t="s">
        <v>736</v>
      </c>
      <c r="B74" s="303" t="s">
        <v>737</v>
      </c>
      <c r="C74" s="313" t="s">
        <v>463</v>
      </c>
      <c r="D74" s="314">
        <v>7.82</v>
      </c>
      <c r="E74" s="56"/>
      <c r="F74" s="304">
        <f t="shared" si="3"/>
        <v>0</v>
      </c>
    </row>
    <row r="75" spans="1:6">
      <c r="A75" s="321"/>
      <c r="B75" s="303"/>
      <c r="C75" s="313"/>
      <c r="D75" s="314"/>
      <c r="E75" s="56"/>
      <c r="F75" s="304"/>
    </row>
    <row r="76" spans="1:6" ht="89.25">
      <c r="A76" s="297" t="s">
        <v>738</v>
      </c>
      <c r="B76" s="303" t="s">
        <v>739</v>
      </c>
      <c r="C76" s="299" t="s">
        <v>463</v>
      </c>
      <c r="D76" s="314">
        <v>5.21</v>
      </c>
      <c r="E76" s="56"/>
      <c r="F76" s="304">
        <f t="shared" ref="F76" si="4">D76*E76</f>
        <v>0</v>
      </c>
    </row>
    <row r="77" spans="1:6">
      <c r="A77" s="321"/>
      <c r="B77" s="303"/>
      <c r="C77" s="313"/>
      <c r="D77" s="314"/>
      <c r="E77" s="60"/>
      <c r="F77" s="322"/>
    </row>
    <row r="78" spans="1:6" ht="63.75">
      <c r="A78" s="297" t="s">
        <v>740</v>
      </c>
      <c r="B78" s="303" t="s">
        <v>741</v>
      </c>
      <c r="C78" s="313" t="s">
        <v>463</v>
      </c>
      <c r="D78" s="314">
        <f>1.5*1.5*2</f>
        <v>4.5</v>
      </c>
      <c r="E78" s="56"/>
      <c r="F78" s="304">
        <f>E78*D78</f>
        <v>0</v>
      </c>
    </row>
    <row r="79" spans="1:6">
      <c r="A79" s="321"/>
      <c r="B79" s="303"/>
      <c r="C79" s="313"/>
      <c r="D79" s="314"/>
      <c r="E79" s="56"/>
      <c r="F79" s="304"/>
    </row>
    <row r="80" spans="1:6" ht="102">
      <c r="A80" s="297" t="s">
        <v>742</v>
      </c>
      <c r="B80" s="303" t="s">
        <v>743</v>
      </c>
      <c r="C80" s="313" t="s">
        <v>463</v>
      </c>
      <c r="D80" s="314">
        <f>4*1.5*1.5*2</f>
        <v>18</v>
      </c>
      <c r="E80" s="56"/>
      <c r="F80" s="304">
        <f>E80*D80</f>
        <v>0</v>
      </c>
    </row>
    <row r="81" spans="1:6">
      <c r="A81" s="321"/>
      <c r="B81" s="303"/>
      <c r="C81" s="313"/>
      <c r="D81" s="314"/>
      <c r="E81" s="56"/>
      <c r="F81" s="304"/>
    </row>
    <row r="82" spans="1:6" ht="102">
      <c r="A82" s="297" t="s">
        <v>744</v>
      </c>
      <c r="B82" s="303" t="s">
        <v>745</v>
      </c>
      <c r="C82" s="299" t="s">
        <v>463</v>
      </c>
      <c r="D82" s="314">
        <f>6*1.5*2+2*2*2</f>
        <v>26</v>
      </c>
      <c r="E82" s="56"/>
      <c r="F82" s="304">
        <f t="shared" ref="F82" si="5">D82*E82</f>
        <v>0</v>
      </c>
    </row>
    <row r="83" spans="1:6">
      <c r="A83" s="321"/>
      <c r="B83" s="303"/>
      <c r="C83" s="299"/>
      <c r="D83" s="314"/>
      <c r="E83" s="56"/>
      <c r="F83" s="304"/>
    </row>
    <row r="84" spans="1:6" ht="38.25">
      <c r="A84" s="297" t="s">
        <v>746</v>
      </c>
      <c r="B84" s="303" t="s">
        <v>747</v>
      </c>
      <c r="C84" s="299" t="s">
        <v>348</v>
      </c>
      <c r="D84" s="314">
        <v>1</v>
      </c>
      <c r="E84" s="61"/>
      <c r="F84" s="301">
        <f t="shared" ref="F84" si="6">D84*E84</f>
        <v>0</v>
      </c>
    </row>
    <row r="85" spans="1:6" ht="25.5">
      <c r="A85" s="323"/>
      <c r="B85" s="308" t="s">
        <v>748</v>
      </c>
      <c r="C85" s="299" t="s">
        <v>317</v>
      </c>
      <c r="D85" s="314">
        <v>12</v>
      </c>
      <c r="E85" s="56"/>
      <c r="F85" s="304"/>
    </row>
    <row r="86" spans="1:6" ht="25.5">
      <c r="A86" s="323"/>
      <c r="B86" s="308" t="s">
        <v>749</v>
      </c>
      <c r="C86" s="299" t="s">
        <v>317</v>
      </c>
      <c r="D86" s="314">
        <v>12</v>
      </c>
      <c r="E86" s="56"/>
      <c r="F86" s="304"/>
    </row>
    <row r="87" spans="1:6" ht="38.25">
      <c r="A87" s="323"/>
      <c r="B87" s="308" t="s">
        <v>750</v>
      </c>
      <c r="C87" s="299" t="s">
        <v>317</v>
      </c>
      <c r="D87" s="314">
        <v>12</v>
      </c>
      <c r="E87" s="56"/>
      <c r="F87" s="304"/>
    </row>
    <row r="88" spans="1:6" ht="63.75">
      <c r="A88" s="323"/>
      <c r="B88" s="308" t="s">
        <v>751</v>
      </c>
      <c r="C88" s="299" t="s">
        <v>320</v>
      </c>
      <c r="D88" s="314">
        <v>2</v>
      </c>
      <c r="E88" s="56"/>
      <c r="F88" s="304"/>
    </row>
    <row r="89" spans="1:6" ht="25.5">
      <c r="A89" s="323"/>
      <c r="B89" s="308" t="s">
        <v>752</v>
      </c>
      <c r="C89" s="299" t="s">
        <v>320</v>
      </c>
      <c r="D89" s="314">
        <v>1</v>
      </c>
      <c r="E89" s="56"/>
      <c r="F89" s="304"/>
    </row>
    <row r="90" spans="1:6">
      <c r="A90" s="303"/>
      <c r="B90" s="303"/>
      <c r="C90" s="313"/>
      <c r="D90" s="314"/>
      <c r="E90" s="56"/>
      <c r="F90" s="304"/>
    </row>
    <row r="91" spans="1:6" ht="63.75">
      <c r="A91" s="297" t="s">
        <v>753</v>
      </c>
      <c r="B91" s="303" t="s">
        <v>754</v>
      </c>
      <c r="C91" s="299" t="s">
        <v>280</v>
      </c>
      <c r="D91" s="314">
        <v>60</v>
      </c>
      <c r="E91" s="61"/>
      <c r="F91" s="301">
        <f t="shared" ref="F91" si="7">D91*E91</f>
        <v>0</v>
      </c>
    </row>
    <row r="92" spans="1:6">
      <c r="A92" s="303"/>
      <c r="B92" s="303"/>
      <c r="C92" s="313"/>
      <c r="D92" s="314"/>
      <c r="E92" s="56"/>
      <c r="F92" s="304"/>
    </row>
    <row r="93" spans="1:6" ht="25.5">
      <c r="A93" s="297" t="s">
        <v>755</v>
      </c>
      <c r="B93" s="303" t="s">
        <v>756</v>
      </c>
      <c r="C93" s="313" t="s">
        <v>280</v>
      </c>
      <c r="D93" s="314">
        <f>(579+11+13+12+9)*0.6</f>
        <v>374.4</v>
      </c>
      <c r="E93" s="56"/>
      <c r="F93" s="304">
        <f t="shared" si="3"/>
        <v>0</v>
      </c>
    </row>
    <row r="94" spans="1:6">
      <c r="A94" s="297"/>
      <c r="B94" s="303"/>
      <c r="C94" s="313"/>
      <c r="D94" s="314"/>
      <c r="E94" s="60"/>
      <c r="F94" s="322"/>
    </row>
    <row r="95" spans="1:6" ht="63.75">
      <c r="A95" s="297" t="s">
        <v>757</v>
      </c>
      <c r="B95" s="303" t="s">
        <v>758</v>
      </c>
      <c r="C95" s="313" t="s">
        <v>463</v>
      </c>
      <c r="D95" s="314">
        <v>41.56</v>
      </c>
      <c r="E95" s="56"/>
      <c r="F95" s="304">
        <f t="shared" si="3"/>
        <v>0</v>
      </c>
    </row>
    <row r="96" spans="1:6">
      <c r="A96" s="303"/>
      <c r="B96" s="303"/>
      <c r="C96" s="313"/>
      <c r="D96" s="314"/>
      <c r="E96" s="60"/>
      <c r="F96" s="322"/>
    </row>
    <row r="97" spans="1:6" ht="102">
      <c r="A97" s="297" t="s">
        <v>759</v>
      </c>
      <c r="B97" s="303" t="s">
        <v>760</v>
      </c>
      <c r="C97" s="313" t="s">
        <v>463</v>
      </c>
      <c r="D97" s="314">
        <v>138.22999999999999</v>
      </c>
      <c r="E97" s="56"/>
      <c r="F97" s="304">
        <f t="shared" si="3"/>
        <v>0</v>
      </c>
    </row>
    <row r="98" spans="1:6">
      <c r="A98" s="297"/>
      <c r="B98" s="303"/>
      <c r="C98" s="313"/>
      <c r="D98" s="314"/>
      <c r="E98" s="60"/>
      <c r="F98" s="322"/>
    </row>
    <row r="99" spans="1:6" ht="89.25">
      <c r="A99" s="297" t="s">
        <v>761</v>
      </c>
      <c r="B99" s="303" t="s">
        <v>762</v>
      </c>
      <c r="C99" s="313" t="s">
        <v>463</v>
      </c>
      <c r="D99" s="314">
        <v>5</v>
      </c>
      <c r="E99" s="56"/>
      <c r="F99" s="304">
        <f t="shared" si="3"/>
        <v>0</v>
      </c>
    </row>
    <row r="100" spans="1:6">
      <c r="A100" s="303"/>
      <c r="B100" s="303"/>
      <c r="C100" s="313"/>
      <c r="D100" s="314"/>
      <c r="E100" s="60"/>
      <c r="F100" s="322"/>
    </row>
    <row r="101" spans="1:6" ht="89.25">
      <c r="A101" s="297" t="s">
        <v>763</v>
      </c>
      <c r="B101" s="324" t="s">
        <v>764</v>
      </c>
      <c r="C101" s="325" t="s">
        <v>463</v>
      </c>
      <c r="D101" s="314">
        <v>45.65</v>
      </c>
      <c r="E101" s="62"/>
      <c r="F101" s="326">
        <f t="shared" si="3"/>
        <v>0</v>
      </c>
    </row>
    <row r="102" spans="1:6">
      <c r="A102" s="297"/>
      <c r="B102" s="303"/>
      <c r="C102" s="313"/>
      <c r="D102" s="314"/>
      <c r="E102" s="60"/>
      <c r="F102" s="322"/>
    </row>
    <row r="103" spans="1:6" ht="51">
      <c r="A103" s="297" t="s">
        <v>765</v>
      </c>
      <c r="B103" s="303" t="s">
        <v>766</v>
      </c>
      <c r="C103" s="313" t="s">
        <v>463</v>
      </c>
      <c r="D103" s="314">
        <v>184</v>
      </c>
      <c r="E103" s="56"/>
      <c r="F103" s="304">
        <f t="shared" si="3"/>
        <v>0</v>
      </c>
    </row>
    <row r="104" spans="1:6">
      <c r="A104" s="303"/>
      <c r="B104" s="303"/>
      <c r="C104" s="313"/>
      <c r="D104" s="314"/>
      <c r="E104" s="56"/>
      <c r="F104" s="304"/>
    </row>
    <row r="105" spans="1:6" ht="63.75">
      <c r="A105" s="297" t="s">
        <v>767</v>
      </c>
      <c r="B105" s="303" t="s">
        <v>768</v>
      </c>
      <c r="C105" s="299" t="s">
        <v>463</v>
      </c>
      <c r="D105" s="320">
        <f>4*1*0.2</f>
        <v>0.8</v>
      </c>
      <c r="E105" s="59"/>
      <c r="F105" s="305">
        <f t="shared" ref="F105:F111" si="8">D105*E105</f>
        <v>0</v>
      </c>
    </row>
    <row r="106" spans="1:6">
      <c r="A106" s="297"/>
      <c r="B106" s="298"/>
      <c r="C106" s="299"/>
      <c r="D106" s="320"/>
      <c r="E106" s="59"/>
      <c r="F106" s="305"/>
    </row>
    <row r="107" spans="1:6" ht="25.5">
      <c r="A107" s="297" t="s">
        <v>769</v>
      </c>
      <c r="B107" s="303" t="s">
        <v>770</v>
      </c>
      <c r="C107" s="299" t="s">
        <v>280</v>
      </c>
      <c r="D107" s="320">
        <v>4</v>
      </c>
      <c r="E107" s="59"/>
      <c r="F107" s="305">
        <f t="shared" si="8"/>
        <v>0</v>
      </c>
    </row>
    <row r="108" spans="1:6">
      <c r="A108" s="303"/>
      <c r="B108" s="298"/>
      <c r="C108" s="299"/>
      <c r="D108" s="320"/>
      <c r="E108" s="59"/>
      <c r="F108" s="305"/>
    </row>
    <row r="109" spans="1:6" ht="89.25">
      <c r="A109" s="297" t="s">
        <v>771</v>
      </c>
      <c r="B109" s="303" t="s">
        <v>772</v>
      </c>
      <c r="C109" s="299" t="s">
        <v>280</v>
      </c>
      <c r="D109" s="327">
        <v>4</v>
      </c>
      <c r="E109" s="59"/>
      <c r="F109" s="305">
        <f t="shared" ref="F109" si="9">D109*E109</f>
        <v>0</v>
      </c>
    </row>
    <row r="110" spans="1:6">
      <c r="A110" s="297"/>
      <c r="B110" s="298"/>
      <c r="C110" s="299"/>
      <c r="D110" s="320"/>
      <c r="E110" s="59"/>
      <c r="F110" s="305"/>
    </row>
    <row r="111" spans="1:6" ht="25.5">
      <c r="A111" s="297" t="s">
        <v>773</v>
      </c>
      <c r="B111" s="303" t="s">
        <v>774</v>
      </c>
      <c r="C111" s="299" t="s">
        <v>280</v>
      </c>
      <c r="D111" s="320">
        <v>4</v>
      </c>
      <c r="E111" s="59"/>
      <c r="F111" s="305">
        <f t="shared" si="8"/>
        <v>0</v>
      </c>
    </row>
    <row r="112" spans="1:6">
      <c r="A112" s="303"/>
      <c r="B112" s="303"/>
      <c r="C112" s="313"/>
      <c r="D112" s="314"/>
      <c r="E112" s="63"/>
      <c r="F112" s="304"/>
    </row>
    <row r="113" spans="1:6" ht="102">
      <c r="A113" s="297" t="s">
        <v>775</v>
      </c>
      <c r="B113" s="303" t="s">
        <v>776</v>
      </c>
      <c r="C113" s="328" t="s">
        <v>348</v>
      </c>
      <c r="D113" s="314">
        <v>1</v>
      </c>
      <c r="E113" s="64"/>
      <c r="F113" s="307">
        <f t="shared" ref="F113" si="10">D113*E113</f>
        <v>0</v>
      </c>
    </row>
    <row r="114" spans="1:6">
      <c r="A114" s="297"/>
      <c r="B114" s="303"/>
      <c r="C114" s="313"/>
      <c r="D114" s="314"/>
      <c r="E114" s="63"/>
      <c r="F114" s="304"/>
    </row>
    <row r="115" spans="1:6" ht="63.75">
      <c r="A115" s="297" t="s">
        <v>777</v>
      </c>
      <c r="B115" s="330" t="s">
        <v>778</v>
      </c>
      <c r="C115" s="248" t="s">
        <v>348</v>
      </c>
      <c r="D115" s="314">
        <v>1</v>
      </c>
      <c r="E115" s="65"/>
      <c r="F115" s="307">
        <f t="shared" ref="F115" si="11">D115*E115</f>
        <v>0</v>
      </c>
    </row>
    <row r="116" spans="1:6">
      <c r="A116" s="303"/>
      <c r="B116" s="330"/>
      <c r="C116" s="248"/>
      <c r="D116" s="314"/>
      <c r="E116" s="65"/>
      <c r="F116" s="307"/>
    </row>
    <row r="117" spans="1:6" ht="38.25">
      <c r="A117" s="297" t="s">
        <v>779</v>
      </c>
      <c r="B117" s="330" t="s">
        <v>780</v>
      </c>
      <c r="C117" s="248" t="s">
        <v>463</v>
      </c>
      <c r="D117" s="314">
        <v>1.5</v>
      </c>
      <c r="E117" s="65"/>
      <c r="F117" s="307">
        <f t="shared" ref="F117" si="12">D117*E117</f>
        <v>0</v>
      </c>
    </row>
    <row r="118" spans="1:6">
      <c r="A118" s="297"/>
      <c r="B118" s="330"/>
      <c r="C118" s="248"/>
      <c r="D118" s="314"/>
      <c r="E118" s="65"/>
      <c r="F118" s="307"/>
    </row>
    <row r="119" spans="1:6" ht="76.5">
      <c r="A119" s="297" t="s">
        <v>781</v>
      </c>
      <c r="B119" s="330" t="s">
        <v>782</v>
      </c>
      <c r="C119" s="248" t="s">
        <v>348</v>
      </c>
      <c r="D119" s="314">
        <v>9</v>
      </c>
      <c r="E119" s="65"/>
      <c r="F119" s="307">
        <f t="shared" ref="F119" si="13">D119*E119</f>
        <v>0</v>
      </c>
    </row>
    <row r="120" spans="1:6">
      <c r="A120" s="297"/>
      <c r="B120" s="330"/>
      <c r="C120" s="248"/>
      <c r="D120" s="314"/>
      <c r="E120" s="65"/>
      <c r="F120" s="307"/>
    </row>
    <row r="121" spans="1:6" ht="102">
      <c r="A121" s="297" t="s">
        <v>783</v>
      </c>
      <c r="B121" s="303" t="s">
        <v>784</v>
      </c>
      <c r="C121" s="299"/>
      <c r="D121" s="327"/>
      <c r="E121" s="55"/>
      <c r="F121" s="305"/>
    </row>
    <row r="122" spans="1:6">
      <c r="A122" s="297" t="s">
        <v>785</v>
      </c>
      <c r="B122" s="331" t="s">
        <v>786</v>
      </c>
      <c r="C122" s="248" t="s">
        <v>716</v>
      </c>
      <c r="D122" s="314">
        <v>33</v>
      </c>
      <c r="E122" s="65"/>
      <c r="F122" s="307">
        <f t="shared" ref="F122:F127" si="14">D122*E122</f>
        <v>0</v>
      </c>
    </row>
    <row r="123" spans="1:6">
      <c r="A123" s="297" t="s">
        <v>787</v>
      </c>
      <c r="B123" s="331" t="s">
        <v>788</v>
      </c>
      <c r="C123" s="248" t="s">
        <v>716</v>
      </c>
      <c r="D123" s="314">
        <v>26</v>
      </c>
      <c r="E123" s="65"/>
      <c r="F123" s="307">
        <f t="shared" si="14"/>
        <v>0</v>
      </c>
    </row>
    <row r="124" spans="1:6">
      <c r="A124" s="297" t="s">
        <v>789</v>
      </c>
      <c r="B124" s="331" t="s">
        <v>790</v>
      </c>
      <c r="C124" s="248" t="s">
        <v>716</v>
      </c>
      <c r="D124" s="314">
        <v>6</v>
      </c>
      <c r="E124" s="65"/>
      <c r="F124" s="307">
        <f t="shared" si="14"/>
        <v>0</v>
      </c>
    </row>
    <row r="125" spans="1:6">
      <c r="A125" s="297" t="s">
        <v>791</v>
      </c>
      <c r="B125" s="331" t="s">
        <v>792</v>
      </c>
      <c r="C125" s="248" t="s">
        <v>716</v>
      </c>
      <c r="D125" s="314">
        <v>9</v>
      </c>
      <c r="E125" s="65"/>
      <c r="F125" s="307">
        <f t="shared" si="14"/>
        <v>0</v>
      </c>
    </row>
    <row r="126" spans="1:6">
      <c r="A126" s="297" t="s">
        <v>793</v>
      </c>
      <c r="B126" s="331" t="s">
        <v>794</v>
      </c>
      <c r="C126" s="248" t="s">
        <v>716</v>
      </c>
      <c r="D126" s="314">
        <v>8</v>
      </c>
      <c r="E126" s="65"/>
      <c r="F126" s="307">
        <f t="shared" si="14"/>
        <v>0</v>
      </c>
    </row>
    <row r="127" spans="1:6">
      <c r="A127" s="297" t="s">
        <v>795</v>
      </c>
      <c r="B127" s="331" t="s">
        <v>796</v>
      </c>
      <c r="C127" s="248" t="s">
        <v>716</v>
      </c>
      <c r="D127" s="314">
        <v>10</v>
      </c>
      <c r="E127" s="65"/>
      <c r="F127" s="307">
        <f t="shared" si="14"/>
        <v>0</v>
      </c>
    </row>
    <row r="128" spans="1:6">
      <c r="A128" s="297"/>
      <c r="B128" s="330"/>
      <c r="C128" s="248"/>
      <c r="D128" s="314"/>
      <c r="E128" s="65"/>
      <c r="F128" s="307"/>
    </row>
    <row r="129" spans="1:6" ht="39">
      <c r="A129" s="297" t="s">
        <v>797</v>
      </c>
      <c r="B129" s="332" t="s">
        <v>798</v>
      </c>
      <c r="C129" s="313" t="s">
        <v>317</v>
      </c>
      <c r="D129" s="314">
        <f>D48+D48*0.03</f>
        <v>642.72</v>
      </c>
      <c r="E129" s="56"/>
      <c r="F129" s="304">
        <f t="shared" ref="F129" si="15">D129*E129</f>
        <v>0</v>
      </c>
    </row>
    <row r="130" spans="1:6">
      <c r="A130" s="297"/>
      <c r="B130" s="330"/>
      <c r="C130" s="248"/>
      <c r="D130" s="314"/>
      <c r="E130" s="65"/>
      <c r="F130" s="307"/>
    </row>
    <row r="131" spans="1:6" ht="38.25">
      <c r="A131" s="297" t="s">
        <v>799</v>
      </c>
      <c r="B131" s="331" t="s">
        <v>800</v>
      </c>
      <c r="C131" s="299" t="s">
        <v>801</v>
      </c>
      <c r="D131" s="314">
        <v>20</v>
      </c>
      <c r="E131" s="56"/>
      <c r="F131" s="301">
        <f>D131*E131</f>
        <v>0</v>
      </c>
    </row>
    <row r="132" spans="1:6">
      <c r="A132" s="297"/>
      <c r="B132" s="330"/>
      <c r="C132" s="248"/>
      <c r="D132" s="314"/>
      <c r="E132" s="65"/>
      <c r="F132" s="307"/>
    </row>
    <row r="133" spans="1:6" ht="51">
      <c r="A133" s="297" t="s">
        <v>802</v>
      </c>
      <c r="B133" s="303" t="s">
        <v>803</v>
      </c>
      <c r="C133" s="299" t="s">
        <v>348</v>
      </c>
      <c r="D133" s="314">
        <v>5</v>
      </c>
      <c r="E133" s="59"/>
      <c r="F133" s="305">
        <f>D133*(D134*E134+D135*E135+D136*E136+D137*E137+D138*E138)</f>
        <v>0</v>
      </c>
    </row>
    <row r="134" spans="1:6" ht="51">
      <c r="A134" s="297"/>
      <c r="B134" s="323" t="s">
        <v>804</v>
      </c>
      <c r="C134" s="299" t="s">
        <v>463</v>
      </c>
      <c r="D134" s="314">
        <v>5</v>
      </c>
      <c r="E134" s="56"/>
      <c r="F134" s="305"/>
    </row>
    <row r="135" spans="1:6" ht="51">
      <c r="A135" s="297"/>
      <c r="B135" s="333" t="s">
        <v>805</v>
      </c>
      <c r="C135" s="299" t="s">
        <v>463</v>
      </c>
      <c r="D135" s="314">
        <v>0.25</v>
      </c>
      <c r="E135" s="59"/>
      <c r="F135" s="305"/>
    </row>
    <row r="136" spans="1:6" ht="76.5">
      <c r="A136" s="297"/>
      <c r="B136" s="308" t="s">
        <v>806</v>
      </c>
      <c r="C136" s="299" t="s">
        <v>463</v>
      </c>
      <c r="D136" s="314">
        <v>1.44</v>
      </c>
      <c r="E136" s="59"/>
      <c r="F136" s="305"/>
    </row>
    <row r="137" spans="1:6" ht="38.25">
      <c r="A137" s="297"/>
      <c r="B137" s="323" t="s">
        <v>807</v>
      </c>
      <c r="C137" s="299" t="s">
        <v>463</v>
      </c>
      <c r="D137" s="314">
        <v>1.68</v>
      </c>
      <c r="E137" s="59"/>
      <c r="F137" s="305"/>
    </row>
    <row r="138" spans="1:6" ht="26.25">
      <c r="A138" s="297"/>
      <c r="B138" s="309" t="s">
        <v>808</v>
      </c>
      <c r="C138" s="299" t="s">
        <v>463</v>
      </c>
      <c r="D138" s="314">
        <v>1.68</v>
      </c>
      <c r="E138" s="59"/>
      <c r="F138" s="305"/>
    </row>
    <row r="139" spans="1:6">
      <c r="A139" s="297"/>
      <c r="B139" s="309"/>
      <c r="C139" s="248"/>
      <c r="D139" s="314"/>
      <c r="E139" s="59"/>
      <c r="F139" s="305"/>
    </row>
    <row r="140" spans="1:6" ht="38.25">
      <c r="A140" s="297" t="s">
        <v>809</v>
      </c>
      <c r="B140" s="303" t="s">
        <v>810</v>
      </c>
      <c r="C140" s="299" t="s">
        <v>317</v>
      </c>
      <c r="D140" s="314">
        <f>579+38+5+7+13+9+2</f>
        <v>653</v>
      </c>
      <c r="E140" s="59"/>
      <c r="F140" s="305">
        <f t="shared" ref="F140" si="16">D140*E140</f>
        <v>0</v>
      </c>
    </row>
    <row r="141" spans="1:6">
      <c r="A141" s="303"/>
      <c r="B141" s="303"/>
      <c r="C141" s="313"/>
      <c r="D141" s="314"/>
      <c r="E141" s="66"/>
      <c r="F141" s="322"/>
    </row>
    <row r="142" spans="1:6">
      <c r="A142" s="334" t="s">
        <v>811</v>
      </c>
      <c r="B142" s="293"/>
      <c r="C142" s="294"/>
      <c r="D142" s="295"/>
      <c r="E142" s="76"/>
      <c r="F142" s="336">
        <f>SUM(F70:F141)</f>
        <v>0</v>
      </c>
    </row>
    <row r="143" spans="1:6">
      <c r="A143" s="337"/>
      <c r="B143" s="337"/>
      <c r="C143" s="337"/>
      <c r="D143" s="337"/>
      <c r="E143" s="67"/>
      <c r="F143" s="338"/>
    </row>
    <row r="144" spans="1:6">
      <c r="A144" s="334" t="s">
        <v>679</v>
      </c>
      <c r="B144" s="293" t="s">
        <v>812</v>
      </c>
      <c r="C144" s="294"/>
      <c r="D144" s="295"/>
      <c r="E144" s="76"/>
      <c r="F144" s="339"/>
    </row>
    <row r="145" spans="1:6">
      <c r="A145" s="340"/>
      <c r="B145" s="298"/>
      <c r="C145" s="299"/>
      <c r="D145" s="300"/>
      <c r="E145" s="55"/>
      <c r="F145" s="305"/>
    </row>
    <row r="146" spans="1:6" ht="76.5">
      <c r="A146" s="297" t="s">
        <v>813</v>
      </c>
      <c r="B146" s="303" t="s">
        <v>814</v>
      </c>
      <c r="C146" s="299" t="s">
        <v>499</v>
      </c>
      <c r="D146" s="300">
        <v>40</v>
      </c>
      <c r="E146" s="59"/>
      <c r="F146" s="305">
        <f>D146*E146</f>
        <v>0</v>
      </c>
    </row>
    <row r="147" spans="1:6">
      <c r="A147" s="297"/>
      <c r="B147" s="298"/>
      <c r="C147" s="299"/>
      <c r="D147" s="300"/>
      <c r="E147" s="59"/>
      <c r="F147" s="305"/>
    </row>
    <row r="148" spans="1:6" ht="38.25">
      <c r="A148" s="297" t="s">
        <v>815</v>
      </c>
      <c r="B148" s="303" t="s">
        <v>816</v>
      </c>
      <c r="C148" s="341" t="s">
        <v>499</v>
      </c>
      <c r="D148" s="300">
        <v>4</v>
      </c>
      <c r="E148" s="59"/>
      <c r="F148" s="305">
        <f>D148*E148</f>
        <v>0</v>
      </c>
    </row>
    <row r="149" spans="1:6">
      <c r="A149" s="297"/>
      <c r="B149" s="303"/>
      <c r="C149" s="341"/>
      <c r="D149" s="300"/>
      <c r="E149" s="59"/>
      <c r="F149" s="305"/>
    </row>
    <row r="150" spans="1:6" ht="42.75" customHeight="1">
      <c r="A150" s="297" t="s">
        <v>817</v>
      </c>
      <c r="B150" s="342" t="s">
        <v>818</v>
      </c>
      <c r="C150" s="341" t="s">
        <v>499</v>
      </c>
      <c r="D150" s="300">
        <v>10</v>
      </c>
      <c r="E150" s="369">
        <v>41</v>
      </c>
      <c r="F150" s="305">
        <f>D150*E150</f>
        <v>410</v>
      </c>
    </row>
    <row r="151" spans="1:6">
      <c r="A151" s="297"/>
      <c r="B151" s="298"/>
      <c r="C151" s="299"/>
      <c r="D151" s="300"/>
      <c r="E151" s="59"/>
      <c r="F151" s="305"/>
    </row>
    <row r="152" spans="1:6" ht="25.5">
      <c r="A152" s="297" t="s">
        <v>819</v>
      </c>
      <c r="B152" s="303" t="s">
        <v>820</v>
      </c>
      <c r="C152" s="299"/>
      <c r="D152" s="300"/>
      <c r="E152" s="59"/>
      <c r="F152" s="305"/>
    </row>
    <row r="153" spans="1:6">
      <c r="A153" s="297"/>
      <c r="B153" s="343" t="s">
        <v>821</v>
      </c>
      <c r="C153" s="299" t="s">
        <v>499</v>
      </c>
      <c r="D153" s="300">
        <v>8</v>
      </c>
      <c r="E153" s="59"/>
      <c r="F153" s="305">
        <f>D153*E153</f>
        <v>0</v>
      </c>
    </row>
    <row r="154" spans="1:6">
      <c r="A154" s="297"/>
      <c r="B154" s="343" t="s">
        <v>822</v>
      </c>
      <c r="C154" s="299" t="s">
        <v>499</v>
      </c>
      <c r="D154" s="300">
        <v>4</v>
      </c>
      <c r="E154" s="59"/>
      <c r="F154" s="305">
        <f>D154*E154</f>
        <v>0</v>
      </c>
    </row>
    <row r="155" spans="1:6">
      <c r="A155" s="297"/>
      <c r="B155" s="298"/>
      <c r="C155" s="299"/>
      <c r="D155" s="300"/>
      <c r="E155" s="59"/>
      <c r="F155" s="305"/>
    </row>
    <row r="156" spans="1:6" ht="51">
      <c r="A156" s="297" t="s">
        <v>823</v>
      </c>
      <c r="B156" s="330" t="s">
        <v>824</v>
      </c>
      <c r="C156" s="299" t="s">
        <v>825</v>
      </c>
      <c r="D156" s="300">
        <v>10</v>
      </c>
      <c r="E156" s="59"/>
      <c r="F156" s="305">
        <f>(F142+SUM(F146:F155))*0.1</f>
        <v>41</v>
      </c>
    </row>
    <row r="157" spans="1:6">
      <c r="A157" s="344"/>
      <c r="B157" s="303"/>
      <c r="C157" s="299"/>
      <c r="D157" s="300"/>
      <c r="E157" s="59"/>
      <c r="F157" s="305"/>
    </row>
    <row r="158" spans="1:6">
      <c r="A158" s="334" t="s">
        <v>826</v>
      </c>
      <c r="B158" s="293"/>
      <c r="C158" s="294"/>
      <c r="D158" s="295"/>
      <c r="E158" s="76"/>
      <c r="F158" s="336">
        <f>SUM(F146:F156)</f>
        <v>451</v>
      </c>
    </row>
    <row r="159" spans="1:6">
      <c r="A159" s="337"/>
      <c r="B159" s="337"/>
      <c r="C159" s="337"/>
      <c r="D159" s="337"/>
      <c r="E159" s="67"/>
      <c r="F159" s="338"/>
    </row>
    <row r="160" spans="1:6">
      <c r="A160" s="334" t="s">
        <v>681</v>
      </c>
      <c r="B160" s="293" t="s">
        <v>827</v>
      </c>
      <c r="C160" s="294"/>
      <c r="D160" s="295"/>
      <c r="E160" s="76"/>
      <c r="F160" s="339"/>
    </row>
    <row r="161" spans="1:6">
      <c r="A161" s="297"/>
      <c r="B161" s="332"/>
      <c r="C161" s="299"/>
      <c r="D161" s="345"/>
      <c r="E161" s="68"/>
      <c r="F161" s="307"/>
    </row>
    <row r="162" spans="1:6" ht="133.5">
      <c r="A162" s="346"/>
      <c r="B162" s="332" t="s">
        <v>828</v>
      </c>
      <c r="C162" s="313"/>
      <c r="D162" s="314"/>
      <c r="E162" s="66"/>
      <c r="F162" s="322"/>
    </row>
    <row r="163" spans="1:6">
      <c r="A163" s="346"/>
      <c r="B163" s="332"/>
      <c r="C163" s="214"/>
      <c r="D163" s="314"/>
      <c r="E163" s="66"/>
      <c r="F163" s="322"/>
    </row>
    <row r="164" spans="1:6" ht="63.75">
      <c r="A164" s="302" t="s">
        <v>829</v>
      </c>
      <c r="B164" s="306" t="s">
        <v>830</v>
      </c>
      <c r="C164" s="299" t="s">
        <v>317</v>
      </c>
      <c r="D164" s="347">
        <f>579+579*3/100</f>
        <v>596.37</v>
      </c>
      <c r="E164" s="64"/>
      <c r="F164" s="307">
        <f t="shared" ref="F164" si="17">D164*E164</f>
        <v>0</v>
      </c>
    </row>
    <row r="165" spans="1:6">
      <c r="A165" s="302"/>
      <c r="B165" s="306"/>
      <c r="C165" s="299"/>
      <c r="D165" s="347"/>
      <c r="E165" s="64"/>
      <c r="F165" s="307"/>
    </row>
    <row r="166" spans="1:6" ht="76.5">
      <c r="A166" s="302" t="s">
        <v>831</v>
      </c>
      <c r="B166" s="348" t="s">
        <v>832</v>
      </c>
      <c r="C166" s="299" t="s">
        <v>317</v>
      </c>
      <c r="D166" s="347">
        <f>D164</f>
        <v>596.37</v>
      </c>
      <c r="E166" s="64"/>
      <c r="F166" s="307">
        <f t="shared" ref="F166" si="18">D166*E166</f>
        <v>0</v>
      </c>
    </row>
    <row r="167" spans="1:6">
      <c r="A167" s="346"/>
      <c r="B167" s="332"/>
      <c r="C167" s="214"/>
      <c r="D167" s="314"/>
      <c r="E167" s="66"/>
      <c r="F167" s="322"/>
    </row>
    <row r="168" spans="1:6" ht="76.5">
      <c r="A168" s="302" t="s">
        <v>833</v>
      </c>
      <c r="B168" s="306" t="s">
        <v>834</v>
      </c>
      <c r="C168" s="299" t="s">
        <v>317</v>
      </c>
      <c r="D168" s="347">
        <f>11+11*3/100</f>
        <v>11.33</v>
      </c>
      <c r="E168" s="64"/>
      <c r="F168" s="307">
        <f t="shared" ref="F168" si="19">D168*E168</f>
        <v>0</v>
      </c>
    </row>
    <row r="169" spans="1:6">
      <c r="A169" s="302"/>
      <c r="B169" s="306"/>
      <c r="C169" s="299"/>
      <c r="D169" s="347"/>
      <c r="E169" s="64"/>
      <c r="F169" s="307"/>
    </row>
    <row r="170" spans="1:6" ht="76.5">
      <c r="A170" s="302" t="s">
        <v>835</v>
      </c>
      <c r="B170" s="306" t="s">
        <v>836</v>
      </c>
      <c r="C170" s="299" t="s">
        <v>317</v>
      </c>
      <c r="D170" s="347">
        <f>13+13*3/100</f>
        <v>13.39</v>
      </c>
      <c r="E170" s="64"/>
      <c r="F170" s="307">
        <f t="shared" ref="F170" si="20">D170*E170</f>
        <v>0</v>
      </c>
    </row>
    <row r="171" spans="1:6">
      <c r="A171" s="346"/>
      <c r="B171" s="306"/>
      <c r="C171" s="299"/>
      <c r="D171" s="347"/>
      <c r="E171" s="64"/>
      <c r="F171" s="307"/>
    </row>
    <row r="172" spans="1:6" ht="76.5">
      <c r="A172" s="302" t="s">
        <v>837</v>
      </c>
      <c r="B172" s="306" t="s">
        <v>838</v>
      </c>
      <c r="C172" s="299" t="s">
        <v>317</v>
      </c>
      <c r="D172" s="347">
        <f>117+117*3/100</f>
        <v>120.51</v>
      </c>
      <c r="E172" s="64"/>
      <c r="F172" s="307">
        <f t="shared" ref="F172" si="21">D172*E172</f>
        <v>0</v>
      </c>
    </row>
    <row r="173" spans="1:6">
      <c r="A173" s="302"/>
      <c r="B173" s="306"/>
      <c r="C173" s="299"/>
      <c r="D173" s="347"/>
      <c r="E173" s="64"/>
      <c r="F173" s="307"/>
    </row>
    <row r="174" spans="1:6" ht="76.5">
      <c r="A174" s="302" t="s">
        <v>839</v>
      </c>
      <c r="B174" s="306" t="s">
        <v>840</v>
      </c>
      <c r="C174" s="299" t="s">
        <v>317</v>
      </c>
      <c r="D174" s="347">
        <f>66+66*3/100</f>
        <v>67.98</v>
      </c>
      <c r="E174" s="64"/>
      <c r="F174" s="307">
        <f t="shared" ref="F174:F176" si="22">D174*E174</f>
        <v>0</v>
      </c>
    </row>
    <row r="175" spans="1:6">
      <c r="A175" s="346"/>
      <c r="B175" s="306"/>
      <c r="C175" s="299"/>
      <c r="D175" s="347"/>
      <c r="E175" s="64"/>
      <c r="F175" s="307"/>
    </row>
    <row r="176" spans="1:6" ht="64.5">
      <c r="A176" s="302" t="s">
        <v>841</v>
      </c>
      <c r="B176" s="332" t="s">
        <v>842</v>
      </c>
      <c r="C176" s="299" t="s">
        <v>317</v>
      </c>
      <c r="D176" s="327">
        <v>104</v>
      </c>
      <c r="E176" s="64"/>
      <c r="F176" s="329">
        <f t="shared" si="22"/>
        <v>0</v>
      </c>
    </row>
    <row r="177" spans="1:6">
      <c r="A177" s="302"/>
      <c r="B177" s="332"/>
      <c r="C177" s="248"/>
      <c r="D177" s="349"/>
      <c r="E177" s="64"/>
      <c r="F177" s="329"/>
    </row>
    <row r="178" spans="1:6" ht="77.25">
      <c r="A178" s="302" t="s">
        <v>843</v>
      </c>
      <c r="B178" s="332" t="s">
        <v>844</v>
      </c>
      <c r="C178" s="299" t="s">
        <v>317</v>
      </c>
      <c r="D178" s="327">
        <v>27</v>
      </c>
      <c r="E178" s="64"/>
      <c r="F178" s="329">
        <f t="shared" ref="F178" si="23">D178*E178</f>
        <v>0</v>
      </c>
    </row>
    <row r="179" spans="1:6">
      <c r="A179" s="346"/>
      <c r="B179" s="332"/>
      <c r="C179" s="248"/>
      <c r="D179" s="350"/>
      <c r="E179" s="64"/>
      <c r="F179" s="307"/>
    </row>
    <row r="180" spans="1:6">
      <c r="A180" s="302" t="s">
        <v>845</v>
      </c>
      <c r="B180" s="332" t="s">
        <v>846</v>
      </c>
      <c r="C180" s="248" t="s">
        <v>320</v>
      </c>
      <c r="D180" s="350">
        <v>4</v>
      </c>
      <c r="E180" s="64"/>
      <c r="F180" s="307">
        <f>E180*D180</f>
        <v>0</v>
      </c>
    </row>
    <row r="181" spans="1:6">
      <c r="A181" s="302"/>
      <c r="B181" s="332"/>
      <c r="C181" s="248"/>
      <c r="D181" s="350"/>
      <c r="E181" s="64"/>
      <c r="F181" s="307"/>
    </row>
    <row r="182" spans="1:6">
      <c r="A182" s="302" t="s">
        <v>847</v>
      </c>
      <c r="B182" s="332" t="s">
        <v>848</v>
      </c>
      <c r="C182" s="248" t="s">
        <v>320</v>
      </c>
      <c r="D182" s="350">
        <v>1</v>
      </c>
      <c r="E182" s="64"/>
      <c r="F182" s="307">
        <f t="shared" ref="F182" si="24">E182*D182</f>
        <v>0</v>
      </c>
    </row>
    <row r="183" spans="1:6">
      <c r="A183" s="346"/>
      <c r="B183" s="299"/>
      <c r="C183" s="299"/>
      <c r="D183" s="345"/>
      <c r="E183" s="68"/>
      <c r="F183" s="307"/>
    </row>
    <row r="184" spans="1:6">
      <c r="A184" s="302" t="s">
        <v>849</v>
      </c>
      <c r="B184" s="332" t="s">
        <v>850</v>
      </c>
      <c r="C184" s="248" t="s">
        <v>320</v>
      </c>
      <c r="D184" s="350">
        <v>1</v>
      </c>
      <c r="E184" s="64"/>
      <c r="F184" s="307">
        <f t="shared" ref="F184" si="25">E184*D184</f>
        <v>0</v>
      </c>
    </row>
    <row r="185" spans="1:6">
      <c r="A185" s="302"/>
      <c r="B185" s="332"/>
      <c r="C185" s="248"/>
      <c r="D185" s="350"/>
      <c r="E185" s="64"/>
      <c r="F185" s="307"/>
    </row>
    <row r="186" spans="1:6">
      <c r="A186" s="302" t="s">
        <v>851</v>
      </c>
      <c r="B186" s="332" t="s">
        <v>852</v>
      </c>
      <c r="C186" s="248" t="s">
        <v>320</v>
      </c>
      <c r="D186" s="350">
        <v>1</v>
      </c>
      <c r="E186" s="64"/>
      <c r="F186" s="307">
        <f t="shared" ref="F186" si="26">E186*D186</f>
        <v>0</v>
      </c>
    </row>
    <row r="187" spans="1:6">
      <c r="A187" s="346"/>
      <c r="B187" s="329"/>
      <c r="C187" s="248"/>
      <c r="D187" s="350"/>
      <c r="E187" s="64"/>
      <c r="F187" s="307"/>
    </row>
    <row r="188" spans="1:6">
      <c r="A188" s="302" t="s">
        <v>853</v>
      </c>
      <c r="B188" s="329" t="s">
        <v>854</v>
      </c>
      <c r="C188" s="248" t="s">
        <v>320</v>
      </c>
      <c r="D188" s="350">
        <v>6</v>
      </c>
      <c r="E188" s="64"/>
      <c r="F188" s="307">
        <f t="shared" ref="F188:F228" si="27">D188*E188</f>
        <v>0</v>
      </c>
    </row>
    <row r="189" spans="1:6">
      <c r="A189" s="302"/>
      <c r="B189" s="329"/>
      <c r="C189" s="248"/>
      <c r="D189" s="350"/>
      <c r="E189" s="64"/>
      <c r="F189" s="307"/>
    </row>
    <row r="190" spans="1:6">
      <c r="A190" s="302" t="s">
        <v>855</v>
      </c>
      <c r="B190" s="329" t="s">
        <v>856</v>
      </c>
      <c r="C190" s="248" t="s">
        <v>320</v>
      </c>
      <c r="D190" s="350">
        <v>1</v>
      </c>
      <c r="E190" s="64"/>
      <c r="F190" s="307">
        <f t="shared" si="27"/>
        <v>0</v>
      </c>
    </row>
    <row r="191" spans="1:6">
      <c r="A191" s="346"/>
      <c r="B191" s="329"/>
      <c r="C191" s="248"/>
      <c r="D191" s="350"/>
      <c r="E191" s="64"/>
      <c r="F191" s="307"/>
    </row>
    <row r="192" spans="1:6">
      <c r="A192" s="302" t="s">
        <v>857</v>
      </c>
      <c r="B192" s="329" t="s">
        <v>858</v>
      </c>
      <c r="C192" s="248" t="s">
        <v>320</v>
      </c>
      <c r="D192" s="350">
        <v>1</v>
      </c>
      <c r="E192" s="64"/>
      <c r="F192" s="307">
        <f t="shared" si="27"/>
        <v>0</v>
      </c>
    </row>
    <row r="193" spans="1:6">
      <c r="A193" s="302"/>
      <c r="B193" s="329"/>
      <c r="C193" s="248"/>
      <c r="D193" s="350"/>
      <c r="E193" s="64"/>
      <c r="F193" s="307"/>
    </row>
    <row r="194" spans="1:6">
      <c r="A194" s="302" t="s">
        <v>859</v>
      </c>
      <c r="B194" s="329" t="s">
        <v>860</v>
      </c>
      <c r="C194" s="248" t="s">
        <v>320</v>
      </c>
      <c r="D194" s="350">
        <v>5</v>
      </c>
      <c r="E194" s="64"/>
      <c r="F194" s="307">
        <f t="shared" si="27"/>
        <v>0</v>
      </c>
    </row>
    <row r="195" spans="1:6">
      <c r="A195" s="346"/>
      <c r="B195" s="329"/>
      <c r="C195" s="248"/>
      <c r="D195" s="350"/>
      <c r="E195" s="64"/>
      <c r="F195" s="307"/>
    </row>
    <row r="196" spans="1:6">
      <c r="A196" s="302" t="s">
        <v>861</v>
      </c>
      <c r="B196" s="329" t="s">
        <v>862</v>
      </c>
      <c r="C196" s="248" t="s">
        <v>320</v>
      </c>
      <c r="D196" s="350">
        <v>2</v>
      </c>
      <c r="E196" s="64"/>
      <c r="F196" s="307">
        <f t="shared" si="27"/>
        <v>0</v>
      </c>
    </row>
    <row r="197" spans="1:6">
      <c r="A197" s="302"/>
      <c r="B197" s="329"/>
      <c r="C197" s="248"/>
      <c r="D197" s="350"/>
      <c r="E197" s="64"/>
      <c r="F197" s="307"/>
    </row>
    <row r="198" spans="1:6">
      <c r="A198" s="302" t="s">
        <v>863</v>
      </c>
      <c r="B198" s="329" t="s">
        <v>864</v>
      </c>
      <c r="C198" s="248" t="s">
        <v>320</v>
      </c>
      <c r="D198" s="350">
        <v>3</v>
      </c>
      <c r="E198" s="64"/>
      <c r="F198" s="307">
        <f t="shared" si="27"/>
        <v>0</v>
      </c>
    </row>
    <row r="199" spans="1:6">
      <c r="A199" s="346"/>
      <c r="B199" s="329"/>
      <c r="C199" s="248"/>
      <c r="D199" s="350"/>
      <c r="E199" s="64"/>
      <c r="F199" s="307"/>
    </row>
    <row r="200" spans="1:6">
      <c r="A200" s="302" t="s">
        <v>865</v>
      </c>
      <c r="B200" s="329" t="s">
        <v>866</v>
      </c>
      <c r="C200" s="248" t="s">
        <v>320</v>
      </c>
      <c r="D200" s="350">
        <v>1</v>
      </c>
      <c r="E200" s="64"/>
      <c r="F200" s="307">
        <f t="shared" si="27"/>
        <v>0</v>
      </c>
    </row>
    <row r="201" spans="1:6">
      <c r="A201" s="302"/>
      <c r="B201" s="329"/>
      <c r="C201" s="248"/>
      <c r="D201" s="350"/>
      <c r="E201" s="64"/>
      <c r="F201" s="307"/>
    </row>
    <row r="202" spans="1:6">
      <c r="A202" s="302" t="s">
        <v>867</v>
      </c>
      <c r="B202" s="329" t="s">
        <v>868</v>
      </c>
      <c r="C202" s="248" t="s">
        <v>320</v>
      </c>
      <c r="D202" s="350">
        <v>1</v>
      </c>
      <c r="E202" s="64"/>
      <c r="F202" s="307">
        <f t="shared" si="27"/>
        <v>0</v>
      </c>
    </row>
    <row r="203" spans="1:6">
      <c r="A203" s="346"/>
      <c r="B203" s="329"/>
      <c r="C203" s="248"/>
      <c r="D203" s="350"/>
      <c r="E203" s="64"/>
      <c r="F203" s="307"/>
    </row>
    <row r="204" spans="1:6">
      <c r="A204" s="302" t="s">
        <v>869</v>
      </c>
      <c r="B204" s="329" t="s">
        <v>870</v>
      </c>
      <c r="C204" s="248" t="s">
        <v>320</v>
      </c>
      <c r="D204" s="350">
        <v>1</v>
      </c>
      <c r="E204" s="64"/>
      <c r="F204" s="307">
        <f t="shared" si="27"/>
        <v>0</v>
      </c>
    </row>
    <row r="205" spans="1:6">
      <c r="A205" s="302"/>
      <c r="B205" s="329"/>
      <c r="C205" s="248"/>
      <c r="D205" s="350"/>
      <c r="E205" s="64"/>
      <c r="F205" s="307"/>
    </row>
    <row r="206" spans="1:6">
      <c r="A206" s="302" t="s">
        <v>871</v>
      </c>
      <c r="B206" s="329" t="s">
        <v>872</v>
      </c>
      <c r="C206" s="248" t="s">
        <v>320</v>
      </c>
      <c r="D206" s="350">
        <v>2</v>
      </c>
      <c r="E206" s="64"/>
      <c r="F206" s="307">
        <f t="shared" si="27"/>
        <v>0</v>
      </c>
    </row>
    <row r="207" spans="1:6">
      <c r="A207" s="346"/>
      <c r="B207" s="329"/>
      <c r="C207" s="248"/>
      <c r="D207" s="350"/>
      <c r="E207" s="64"/>
      <c r="F207" s="307"/>
    </row>
    <row r="208" spans="1:6">
      <c r="A208" s="302" t="s">
        <v>873</v>
      </c>
      <c r="B208" s="329" t="s">
        <v>874</v>
      </c>
      <c r="C208" s="248" t="s">
        <v>320</v>
      </c>
      <c r="D208" s="350">
        <v>2</v>
      </c>
      <c r="E208" s="64"/>
      <c r="F208" s="307">
        <f t="shared" si="27"/>
        <v>0</v>
      </c>
    </row>
    <row r="209" spans="1:6">
      <c r="A209" s="302"/>
      <c r="B209" s="329"/>
      <c r="C209" s="248"/>
      <c r="D209" s="350"/>
      <c r="E209" s="64"/>
      <c r="F209" s="307"/>
    </row>
    <row r="210" spans="1:6">
      <c r="A210" s="302" t="s">
        <v>875</v>
      </c>
      <c r="B210" s="329" t="s">
        <v>876</v>
      </c>
      <c r="C210" s="248" t="s">
        <v>320</v>
      </c>
      <c r="D210" s="350">
        <v>4</v>
      </c>
      <c r="E210" s="64"/>
      <c r="F210" s="307">
        <f t="shared" si="27"/>
        <v>0</v>
      </c>
    </row>
    <row r="211" spans="1:6">
      <c r="A211" s="346"/>
      <c r="B211" s="329"/>
      <c r="C211" s="248"/>
      <c r="D211" s="350"/>
      <c r="E211" s="64"/>
      <c r="F211" s="307"/>
    </row>
    <row r="212" spans="1:6">
      <c r="A212" s="302" t="s">
        <v>877</v>
      </c>
      <c r="B212" s="329" t="s">
        <v>878</v>
      </c>
      <c r="C212" s="248" t="s">
        <v>320</v>
      </c>
      <c r="D212" s="350">
        <v>1</v>
      </c>
      <c r="E212" s="64"/>
      <c r="F212" s="307">
        <f t="shared" si="27"/>
        <v>0</v>
      </c>
    </row>
    <row r="213" spans="1:6">
      <c r="A213" s="302"/>
      <c r="B213" s="329"/>
      <c r="C213" s="248"/>
      <c r="D213" s="350"/>
      <c r="E213" s="64"/>
      <c r="F213" s="307"/>
    </row>
    <row r="214" spans="1:6">
      <c r="A214" s="302" t="s">
        <v>879</v>
      </c>
      <c r="B214" s="329" t="s">
        <v>880</v>
      </c>
      <c r="C214" s="248" t="s">
        <v>320</v>
      </c>
      <c r="D214" s="350">
        <v>1</v>
      </c>
      <c r="E214" s="64"/>
      <c r="F214" s="307">
        <f t="shared" si="27"/>
        <v>0</v>
      </c>
    </row>
    <row r="215" spans="1:6">
      <c r="A215" s="346"/>
      <c r="B215" s="329"/>
      <c r="C215" s="248"/>
      <c r="D215" s="350"/>
      <c r="E215" s="64"/>
      <c r="F215" s="307"/>
    </row>
    <row r="216" spans="1:6">
      <c r="A216" s="302" t="s">
        <v>881</v>
      </c>
      <c r="B216" s="329" t="s">
        <v>882</v>
      </c>
      <c r="C216" s="248" t="s">
        <v>320</v>
      </c>
      <c r="D216" s="350">
        <v>1</v>
      </c>
      <c r="E216" s="64"/>
      <c r="F216" s="307">
        <f t="shared" si="27"/>
        <v>0</v>
      </c>
    </row>
    <row r="217" spans="1:6">
      <c r="A217" s="302"/>
      <c r="B217" s="329"/>
      <c r="C217" s="248"/>
      <c r="D217" s="350"/>
      <c r="E217" s="64"/>
      <c r="F217" s="307"/>
    </row>
    <row r="218" spans="1:6">
      <c r="A218" s="302" t="s">
        <v>883</v>
      </c>
      <c r="B218" s="329" t="s">
        <v>884</v>
      </c>
      <c r="C218" s="248" t="s">
        <v>885</v>
      </c>
      <c r="D218" s="350">
        <v>1</v>
      </c>
      <c r="E218" s="64"/>
      <c r="F218" s="307">
        <f t="shared" si="27"/>
        <v>0</v>
      </c>
    </row>
    <row r="219" spans="1:6">
      <c r="A219" s="346"/>
      <c r="B219" s="329"/>
      <c r="C219" s="248"/>
      <c r="D219" s="350"/>
      <c r="E219" s="64"/>
      <c r="F219" s="307"/>
    </row>
    <row r="220" spans="1:6">
      <c r="A220" s="302" t="s">
        <v>886</v>
      </c>
      <c r="B220" s="329" t="s">
        <v>887</v>
      </c>
      <c r="C220" s="248" t="s">
        <v>320</v>
      </c>
      <c r="D220" s="350">
        <v>2</v>
      </c>
      <c r="E220" s="64"/>
      <c r="F220" s="307">
        <f t="shared" si="27"/>
        <v>0</v>
      </c>
    </row>
    <row r="221" spans="1:6">
      <c r="A221" s="302"/>
      <c r="B221" s="329"/>
      <c r="C221" s="248"/>
      <c r="D221" s="350"/>
      <c r="E221" s="64"/>
      <c r="F221" s="307"/>
    </row>
    <row r="222" spans="1:6">
      <c r="A222" s="302" t="s">
        <v>888</v>
      </c>
      <c r="B222" s="329" t="s">
        <v>889</v>
      </c>
      <c r="C222" s="248" t="s">
        <v>320</v>
      </c>
      <c r="D222" s="350">
        <v>2</v>
      </c>
      <c r="E222" s="64"/>
      <c r="F222" s="307">
        <f t="shared" si="27"/>
        <v>0</v>
      </c>
    </row>
    <row r="223" spans="1:6">
      <c r="A223" s="346"/>
      <c r="B223" s="329"/>
      <c r="C223" s="248"/>
      <c r="D223" s="350"/>
      <c r="E223" s="64"/>
      <c r="F223" s="307"/>
    </row>
    <row r="224" spans="1:6">
      <c r="A224" s="302" t="s">
        <v>890</v>
      </c>
      <c r="B224" s="329" t="s">
        <v>891</v>
      </c>
      <c r="C224" s="248" t="s">
        <v>320</v>
      </c>
      <c r="D224" s="350">
        <v>2</v>
      </c>
      <c r="E224" s="64"/>
      <c r="F224" s="307">
        <f t="shared" si="27"/>
        <v>0</v>
      </c>
    </row>
    <row r="225" spans="1:6">
      <c r="A225" s="302"/>
      <c r="B225" s="329"/>
      <c r="C225" s="248"/>
      <c r="D225" s="350"/>
      <c r="E225" s="64"/>
      <c r="F225" s="307"/>
    </row>
    <row r="226" spans="1:6">
      <c r="A226" s="302" t="s">
        <v>892</v>
      </c>
      <c r="B226" s="329" t="s">
        <v>893</v>
      </c>
      <c r="C226" s="248" t="s">
        <v>320</v>
      </c>
      <c r="D226" s="350">
        <v>2</v>
      </c>
      <c r="E226" s="64"/>
      <c r="F226" s="307">
        <f t="shared" si="27"/>
        <v>0</v>
      </c>
    </row>
    <row r="227" spans="1:6">
      <c r="A227" s="346"/>
      <c r="B227" s="329"/>
      <c r="C227" s="248"/>
      <c r="D227" s="350"/>
      <c r="E227" s="64"/>
      <c r="F227" s="307"/>
    </row>
    <row r="228" spans="1:6">
      <c r="A228" s="302" t="s">
        <v>894</v>
      </c>
      <c r="B228" s="329" t="s">
        <v>895</v>
      </c>
      <c r="C228" s="248" t="s">
        <v>885</v>
      </c>
      <c r="D228" s="350">
        <v>4</v>
      </c>
      <c r="E228" s="64"/>
      <c r="F228" s="307">
        <f t="shared" si="27"/>
        <v>0</v>
      </c>
    </row>
    <row r="229" spans="1:6">
      <c r="A229" s="302"/>
      <c r="B229" s="329"/>
      <c r="C229" s="248"/>
      <c r="D229" s="350"/>
      <c r="E229" s="64"/>
      <c r="F229" s="307"/>
    </row>
    <row r="230" spans="1:6">
      <c r="A230" s="302" t="s">
        <v>896</v>
      </c>
      <c r="B230" s="329" t="s">
        <v>897</v>
      </c>
      <c r="C230" s="248" t="s">
        <v>320</v>
      </c>
      <c r="D230" s="350">
        <v>2</v>
      </c>
      <c r="E230" s="64"/>
      <c r="F230" s="307">
        <f t="shared" ref="F230:F272" si="28">D230*E230</f>
        <v>0</v>
      </c>
    </row>
    <row r="231" spans="1:6">
      <c r="A231" s="346"/>
      <c r="B231" s="329"/>
      <c r="C231" s="248"/>
      <c r="D231" s="350"/>
      <c r="E231" s="64"/>
      <c r="F231" s="307"/>
    </row>
    <row r="232" spans="1:6">
      <c r="A232" s="302" t="s">
        <v>898</v>
      </c>
      <c r="B232" s="329" t="s">
        <v>899</v>
      </c>
      <c r="C232" s="248" t="s">
        <v>320</v>
      </c>
      <c r="D232" s="350">
        <v>1</v>
      </c>
      <c r="E232" s="64"/>
      <c r="F232" s="307">
        <f t="shared" si="28"/>
        <v>0</v>
      </c>
    </row>
    <row r="233" spans="1:6">
      <c r="A233" s="302"/>
      <c r="B233" s="329"/>
      <c r="C233" s="248"/>
      <c r="D233" s="350"/>
      <c r="E233" s="64"/>
      <c r="F233" s="307"/>
    </row>
    <row r="234" spans="1:6">
      <c r="A234" s="302" t="s">
        <v>900</v>
      </c>
      <c r="B234" s="329" t="s">
        <v>901</v>
      </c>
      <c r="C234" s="248" t="s">
        <v>320</v>
      </c>
      <c r="D234" s="350">
        <v>1</v>
      </c>
      <c r="E234" s="64"/>
      <c r="F234" s="307">
        <f t="shared" si="28"/>
        <v>0</v>
      </c>
    </row>
    <row r="235" spans="1:6">
      <c r="A235" s="346"/>
      <c r="B235" s="329"/>
      <c r="C235" s="248"/>
      <c r="D235" s="350"/>
      <c r="E235" s="64"/>
      <c r="F235" s="307"/>
    </row>
    <row r="236" spans="1:6">
      <c r="A236" s="302" t="s">
        <v>902</v>
      </c>
      <c r="B236" s="329" t="s">
        <v>903</v>
      </c>
      <c r="C236" s="248" t="s">
        <v>320</v>
      </c>
      <c r="D236" s="350">
        <v>2</v>
      </c>
      <c r="E236" s="64"/>
      <c r="F236" s="307">
        <f t="shared" si="28"/>
        <v>0</v>
      </c>
    </row>
    <row r="237" spans="1:6">
      <c r="A237" s="302"/>
      <c r="B237" s="329"/>
      <c r="C237" s="248"/>
      <c r="D237" s="350"/>
      <c r="E237" s="64"/>
      <c r="F237" s="307"/>
    </row>
    <row r="238" spans="1:6">
      <c r="A238" s="302" t="s">
        <v>904</v>
      </c>
      <c r="B238" s="329" t="s">
        <v>905</v>
      </c>
      <c r="C238" s="248" t="s">
        <v>320</v>
      </c>
      <c r="D238" s="350">
        <v>1</v>
      </c>
      <c r="E238" s="64"/>
      <c r="F238" s="307">
        <f t="shared" si="28"/>
        <v>0</v>
      </c>
    </row>
    <row r="239" spans="1:6">
      <c r="A239" s="346"/>
      <c r="B239" s="329"/>
      <c r="C239" s="248"/>
      <c r="D239" s="350"/>
      <c r="E239" s="64"/>
      <c r="F239" s="307"/>
    </row>
    <row r="240" spans="1:6">
      <c r="A240" s="302" t="s">
        <v>906</v>
      </c>
      <c r="B240" s="329" t="s">
        <v>907</v>
      </c>
      <c r="C240" s="248" t="s">
        <v>320</v>
      </c>
      <c r="D240" s="350">
        <v>2</v>
      </c>
      <c r="E240" s="64"/>
      <c r="F240" s="307">
        <f t="shared" si="28"/>
        <v>0</v>
      </c>
    </row>
    <row r="241" spans="1:6">
      <c r="A241" s="302"/>
      <c r="B241" s="329"/>
      <c r="C241" s="248"/>
      <c r="D241" s="350"/>
      <c r="E241" s="64"/>
      <c r="F241" s="307"/>
    </row>
    <row r="242" spans="1:6">
      <c r="A242" s="302" t="s">
        <v>908</v>
      </c>
      <c r="B242" s="329" t="s">
        <v>909</v>
      </c>
      <c r="C242" s="248" t="s">
        <v>320</v>
      </c>
      <c r="D242" s="350">
        <v>1</v>
      </c>
      <c r="E242" s="64"/>
      <c r="F242" s="307">
        <f t="shared" si="28"/>
        <v>0</v>
      </c>
    </row>
    <row r="243" spans="1:6">
      <c r="A243" s="346"/>
      <c r="B243" s="329"/>
      <c r="C243" s="248"/>
      <c r="D243" s="350"/>
      <c r="E243" s="64"/>
      <c r="F243" s="307"/>
    </row>
    <row r="244" spans="1:6">
      <c r="A244" s="302" t="s">
        <v>910</v>
      </c>
      <c r="B244" s="329" t="s">
        <v>911</v>
      </c>
      <c r="C244" s="248" t="s">
        <v>320</v>
      </c>
      <c r="D244" s="350">
        <v>2</v>
      </c>
      <c r="E244" s="64"/>
      <c r="F244" s="307">
        <f t="shared" si="28"/>
        <v>0</v>
      </c>
    </row>
    <row r="245" spans="1:6">
      <c r="A245" s="302"/>
      <c r="B245" s="329"/>
      <c r="C245" s="248"/>
      <c r="D245" s="350"/>
      <c r="E245" s="64"/>
      <c r="F245" s="307"/>
    </row>
    <row r="246" spans="1:6">
      <c r="A246" s="302" t="s">
        <v>912</v>
      </c>
      <c r="B246" s="329" t="s">
        <v>913</v>
      </c>
      <c r="C246" s="248" t="s">
        <v>320</v>
      </c>
      <c r="D246" s="350">
        <v>4</v>
      </c>
      <c r="E246" s="64"/>
      <c r="F246" s="307">
        <f t="shared" si="28"/>
        <v>0</v>
      </c>
    </row>
    <row r="247" spans="1:6">
      <c r="A247" s="346"/>
      <c r="B247" s="329"/>
      <c r="C247" s="248"/>
      <c r="D247" s="350"/>
      <c r="E247" s="64"/>
      <c r="F247" s="307"/>
    </row>
    <row r="248" spans="1:6">
      <c r="A248" s="302" t="s">
        <v>914</v>
      </c>
      <c r="B248" s="329" t="s">
        <v>915</v>
      </c>
      <c r="C248" s="248" t="s">
        <v>320</v>
      </c>
      <c r="D248" s="350">
        <v>7</v>
      </c>
      <c r="E248" s="64"/>
      <c r="F248" s="307">
        <f t="shared" si="28"/>
        <v>0</v>
      </c>
    </row>
    <row r="249" spans="1:6">
      <c r="A249" s="302"/>
      <c r="B249" s="329"/>
      <c r="C249" s="248"/>
      <c r="D249" s="350"/>
      <c r="E249" s="64"/>
      <c r="F249" s="307"/>
    </row>
    <row r="250" spans="1:6">
      <c r="A250" s="302" t="s">
        <v>916</v>
      </c>
      <c r="B250" s="329" t="s">
        <v>917</v>
      </c>
      <c r="C250" s="248" t="s">
        <v>320</v>
      </c>
      <c r="D250" s="350">
        <v>2</v>
      </c>
      <c r="E250" s="64"/>
      <c r="F250" s="307">
        <f t="shared" si="28"/>
        <v>0</v>
      </c>
    </row>
    <row r="251" spans="1:6">
      <c r="A251" s="346"/>
      <c r="B251" s="329"/>
      <c r="C251" s="248"/>
      <c r="D251" s="350"/>
      <c r="E251" s="64"/>
      <c r="F251" s="307"/>
    </row>
    <row r="252" spans="1:6">
      <c r="A252" s="302" t="s">
        <v>918</v>
      </c>
      <c r="B252" s="329" t="s">
        <v>919</v>
      </c>
      <c r="C252" s="248" t="s">
        <v>320</v>
      </c>
      <c r="D252" s="350">
        <v>2</v>
      </c>
      <c r="E252" s="64"/>
      <c r="F252" s="307">
        <f t="shared" si="28"/>
        <v>0</v>
      </c>
    </row>
    <row r="253" spans="1:6">
      <c r="A253" s="302"/>
      <c r="B253" s="329"/>
      <c r="C253" s="248"/>
      <c r="D253" s="350"/>
      <c r="E253" s="64"/>
      <c r="F253" s="307"/>
    </row>
    <row r="254" spans="1:6">
      <c r="A254" s="302" t="s">
        <v>920</v>
      </c>
      <c r="B254" s="329" t="s">
        <v>921</v>
      </c>
      <c r="C254" s="248" t="s">
        <v>320</v>
      </c>
      <c r="D254" s="350">
        <v>2</v>
      </c>
      <c r="E254" s="64"/>
      <c r="F254" s="307">
        <f t="shared" si="28"/>
        <v>0</v>
      </c>
    </row>
    <row r="255" spans="1:6">
      <c r="A255" s="346"/>
      <c r="B255" s="299"/>
      <c r="C255" s="299"/>
      <c r="D255" s="345"/>
      <c r="E255" s="68"/>
      <c r="F255" s="307"/>
    </row>
    <row r="256" spans="1:6">
      <c r="A256" s="302" t="s">
        <v>922</v>
      </c>
      <c r="B256" s="329" t="s">
        <v>923</v>
      </c>
      <c r="C256" s="248" t="s">
        <v>320</v>
      </c>
      <c r="D256" s="350">
        <v>1</v>
      </c>
      <c r="E256" s="64"/>
      <c r="F256" s="307">
        <f t="shared" si="28"/>
        <v>0</v>
      </c>
    </row>
    <row r="257" spans="1:6">
      <c r="A257" s="302"/>
      <c r="B257" s="329"/>
      <c r="C257" s="248"/>
      <c r="D257" s="350"/>
      <c r="E257" s="64"/>
      <c r="F257" s="307"/>
    </row>
    <row r="258" spans="1:6">
      <c r="A258" s="302" t="s">
        <v>924</v>
      </c>
      <c r="B258" s="329" t="s">
        <v>925</v>
      </c>
      <c r="C258" s="248" t="s">
        <v>320</v>
      </c>
      <c r="D258" s="350">
        <v>1</v>
      </c>
      <c r="E258" s="64"/>
      <c r="F258" s="307">
        <f t="shared" si="28"/>
        <v>0</v>
      </c>
    </row>
    <row r="259" spans="1:6">
      <c r="A259" s="346"/>
      <c r="B259" s="329"/>
      <c r="C259" s="248"/>
      <c r="D259" s="350"/>
      <c r="E259" s="64"/>
      <c r="F259" s="307"/>
    </row>
    <row r="260" spans="1:6">
      <c r="A260" s="302" t="s">
        <v>926</v>
      </c>
      <c r="B260" s="329" t="s">
        <v>927</v>
      </c>
      <c r="C260" s="248" t="s">
        <v>320</v>
      </c>
      <c r="D260" s="350">
        <v>1</v>
      </c>
      <c r="E260" s="64"/>
      <c r="F260" s="307">
        <f t="shared" si="28"/>
        <v>0</v>
      </c>
    </row>
    <row r="261" spans="1:6">
      <c r="A261" s="302"/>
      <c r="B261" s="329"/>
      <c r="C261" s="248"/>
      <c r="D261" s="350"/>
      <c r="E261" s="64"/>
      <c r="F261" s="307"/>
    </row>
    <row r="262" spans="1:6">
      <c r="A262" s="302" t="s">
        <v>928</v>
      </c>
      <c r="B262" s="329" t="s">
        <v>929</v>
      </c>
      <c r="C262" s="248" t="s">
        <v>320</v>
      </c>
      <c r="D262" s="350">
        <v>2</v>
      </c>
      <c r="E262" s="64"/>
      <c r="F262" s="307">
        <f t="shared" si="28"/>
        <v>0</v>
      </c>
    </row>
    <row r="263" spans="1:6">
      <c r="A263" s="346"/>
      <c r="B263" s="329"/>
      <c r="C263" s="248"/>
      <c r="D263" s="350"/>
      <c r="E263" s="64"/>
      <c r="F263" s="307"/>
    </row>
    <row r="264" spans="1:6">
      <c r="A264" s="302" t="s">
        <v>930</v>
      </c>
      <c r="B264" s="329" t="s">
        <v>931</v>
      </c>
      <c r="C264" s="248" t="s">
        <v>320</v>
      </c>
      <c r="D264" s="350">
        <v>1</v>
      </c>
      <c r="E264" s="64"/>
      <c r="F264" s="307">
        <f t="shared" si="28"/>
        <v>0</v>
      </c>
    </row>
    <row r="265" spans="1:6">
      <c r="A265" s="302"/>
      <c r="B265" s="329"/>
      <c r="C265" s="248"/>
      <c r="D265" s="350"/>
      <c r="E265" s="64"/>
      <c r="F265" s="307"/>
    </row>
    <row r="266" spans="1:6">
      <c r="A266" s="302" t="s">
        <v>932</v>
      </c>
      <c r="B266" s="329" t="s">
        <v>933</v>
      </c>
      <c r="C266" s="248" t="s">
        <v>320</v>
      </c>
      <c r="D266" s="350">
        <v>1</v>
      </c>
      <c r="E266" s="64"/>
      <c r="F266" s="307">
        <f t="shared" si="28"/>
        <v>0</v>
      </c>
    </row>
    <row r="267" spans="1:6">
      <c r="A267" s="346"/>
      <c r="B267" s="329"/>
      <c r="C267" s="248"/>
      <c r="D267" s="350"/>
      <c r="E267" s="64"/>
      <c r="F267" s="307"/>
    </row>
    <row r="268" spans="1:6">
      <c r="A268" s="302" t="s">
        <v>934</v>
      </c>
      <c r="B268" s="329" t="s">
        <v>935</v>
      </c>
      <c r="C268" s="248" t="s">
        <v>320</v>
      </c>
      <c r="D268" s="350">
        <v>2</v>
      </c>
      <c r="E268" s="64"/>
      <c r="F268" s="307">
        <f t="shared" si="28"/>
        <v>0</v>
      </c>
    </row>
    <row r="269" spans="1:6">
      <c r="A269" s="302"/>
      <c r="B269" s="329"/>
      <c r="C269" s="248"/>
      <c r="D269" s="350"/>
      <c r="E269" s="64"/>
      <c r="F269" s="307"/>
    </row>
    <row r="270" spans="1:6">
      <c r="A270" s="302" t="s">
        <v>936</v>
      </c>
      <c r="B270" s="329" t="s">
        <v>937</v>
      </c>
      <c r="C270" s="248" t="s">
        <v>320</v>
      </c>
      <c r="D270" s="350">
        <v>1</v>
      </c>
      <c r="E270" s="64"/>
      <c r="F270" s="307">
        <f t="shared" ref="F270" si="29">D270*E270</f>
        <v>0</v>
      </c>
    </row>
    <row r="271" spans="1:6">
      <c r="A271" s="346"/>
      <c r="B271" s="329"/>
      <c r="C271" s="248"/>
      <c r="D271" s="350"/>
      <c r="E271" s="64"/>
      <c r="F271" s="307"/>
    </row>
    <row r="272" spans="1:6">
      <c r="A272" s="302" t="s">
        <v>938</v>
      </c>
      <c r="B272" s="329" t="s">
        <v>939</v>
      </c>
      <c r="C272" s="248" t="s">
        <v>320</v>
      </c>
      <c r="D272" s="350">
        <v>1</v>
      </c>
      <c r="E272" s="64"/>
      <c r="F272" s="307">
        <f t="shared" si="28"/>
        <v>0</v>
      </c>
    </row>
    <row r="273" spans="1:6">
      <c r="A273" s="302"/>
      <c r="B273" s="329"/>
      <c r="C273" s="248"/>
      <c r="D273" s="350"/>
      <c r="E273" s="64"/>
      <c r="F273" s="307"/>
    </row>
    <row r="274" spans="1:6">
      <c r="A274" s="302" t="s">
        <v>940</v>
      </c>
      <c r="B274" s="329" t="s">
        <v>941</v>
      </c>
      <c r="C274" s="248" t="s">
        <v>320</v>
      </c>
      <c r="D274" s="350">
        <v>1</v>
      </c>
      <c r="E274" s="64"/>
      <c r="F274" s="307">
        <f t="shared" ref="F274:F286" si="30">D274*E274</f>
        <v>0</v>
      </c>
    </row>
    <row r="275" spans="1:6">
      <c r="A275" s="346"/>
      <c r="B275" s="329"/>
      <c r="C275" s="248"/>
      <c r="D275" s="350"/>
      <c r="E275" s="64"/>
      <c r="F275" s="307"/>
    </row>
    <row r="276" spans="1:6">
      <c r="A276" s="302" t="s">
        <v>942</v>
      </c>
      <c r="B276" s="329" t="s">
        <v>943</v>
      </c>
      <c r="C276" s="248" t="s">
        <v>320</v>
      </c>
      <c r="D276" s="350">
        <v>2</v>
      </c>
      <c r="E276" s="64"/>
      <c r="F276" s="307">
        <f t="shared" si="30"/>
        <v>0</v>
      </c>
    </row>
    <row r="277" spans="1:6">
      <c r="A277" s="302"/>
      <c r="B277" s="329"/>
      <c r="C277" s="248"/>
      <c r="D277" s="350"/>
      <c r="E277" s="64"/>
      <c r="F277" s="307"/>
    </row>
    <row r="278" spans="1:6">
      <c r="A278" s="302" t="s">
        <v>944</v>
      </c>
      <c r="B278" s="329" t="s">
        <v>945</v>
      </c>
      <c r="C278" s="248" t="s">
        <v>320</v>
      </c>
      <c r="D278" s="350">
        <v>2</v>
      </c>
      <c r="E278" s="64"/>
      <c r="F278" s="307">
        <f t="shared" si="30"/>
        <v>0</v>
      </c>
    </row>
    <row r="279" spans="1:6">
      <c r="A279" s="346"/>
      <c r="B279" s="329"/>
      <c r="C279" s="248"/>
      <c r="D279" s="350"/>
      <c r="E279" s="64"/>
      <c r="F279" s="307"/>
    </row>
    <row r="280" spans="1:6">
      <c r="A280" s="302" t="s">
        <v>946</v>
      </c>
      <c r="B280" s="329" t="s">
        <v>947</v>
      </c>
      <c r="C280" s="248" t="s">
        <v>320</v>
      </c>
      <c r="D280" s="350">
        <v>1</v>
      </c>
      <c r="E280" s="64"/>
      <c r="F280" s="307">
        <f t="shared" si="30"/>
        <v>0</v>
      </c>
    </row>
    <row r="281" spans="1:6">
      <c r="A281" s="302"/>
      <c r="B281" s="329"/>
      <c r="C281" s="248"/>
      <c r="D281" s="350"/>
      <c r="E281" s="64"/>
      <c r="F281" s="307"/>
    </row>
    <row r="282" spans="1:6">
      <c r="A282" s="302" t="s">
        <v>948</v>
      </c>
      <c r="B282" s="329" t="s">
        <v>949</v>
      </c>
      <c r="C282" s="248" t="s">
        <v>885</v>
      </c>
      <c r="D282" s="350">
        <v>1</v>
      </c>
      <c r="E282" s="64"/>
      <c r="F282" s="307">
        <f t="shared" si="30"/>
        <v>0</v>
      </c>
    </row>
    <row r="283" spans="1:6">
      <c r="A283" s="346"/>
      <c r="B283" s="329"/>
      <c r="C283" s="248"/>
      <c r="D283" s="350"/>
      <c r="E283" s="64"/>
      <c r="F283" s="307"/>
    </row>
    <row r="284" spans="1:6">
      <c r="A284" s="302" t="s">
        <v>950</v>
      </c>
      <c r="B284" s="329" t="s">
        <v>951</v>
      </c>
      <c r="C284" s="248" t="s">
        <v>885</v>
      </c>
      <c r="D284" s="350">
        <v>1</v>
      </c>
      <c r="E284" s="64"/>
      <c r="F284" s="307">
        <f t="shared" si="30"/>
        <v>0</v>
      </c>
    </row>
    <row r="285" spans="1:6">
      <c r="A285" s="302"/>
      <c r="B285" s="329"/>
      <c r="C285" s="299"/>
      <c r="D285" s="350"/>
      <c r="E285" s="64"/>
      <c r="F285" s="307"/>
    </row>
    <row r="286" spans="1:6">
      <c r="A286" s="302" t="s">
        <v>952</v>
      </c>
      <c r="B286" s="329" t="s">
        <v>953</v>
      </c>
      <c r="C286" s="299" t="s">
        <v>320</v>
      </c>
      <c r="D286" s="350">
        <v>3</v>
      </c>
      <c r="E286" s="64"/>
      <c r="F286" s="307">
        <f t="shared" si="30"/>
        <v>0</v>
      </c>
    </row>
    <row r="287" spans="1:6">
      <c r="A287" s="346"/>
      <c r="B287" s="329"/>
      <c r="C287" s="299"/>
      <c r="D287" s="350"/>
      <c r="E287" s="64"/>
      <c r="F287" s="307"/>
    </row>
    <row r="288" spans="1:6">
      <c r="A288" s="302" t="s">
        <v>954</v>
      </c>
      <c r="B288" s="329" t="s">
        <v>955</v>
      </c>
      <c r="C288" s="299" t="s">
        <v>320</v>
      </c>
      <c r="D288" s="350">
        <v>1</v>
      </c>
      <c r="E288" s="64"/>
      <c r="F288" s="307">
        <f t="shared" ref="F288" si="31">D288*E288</f>
        <v>0</v>
      </c>
    </row>
    <row r="289" spans="1:6">
      <c r="A289" s="302"/>
      <c r="B289" s="329"/>
      <c r="C289" s="299"/>
      <c r="D289" s="350"/>
      <c r="E289" s="64"/>
      <c r="F289" s="307"/>
    </row>
    <row r="290" spans="1:6">
      <c r="A290" s="302" t="s">
        <v>956</v>
      </c>
      <c r="B290" s="329" t="s">
        <v>957</v>
      </c>
      <c r="C290" s="299" t="s">
        <v>320</v>
      </c>
      <c r="D290" s="350">
        <v>3</v>
      </c>
      <c r="E290" s="64"/>
      <c r="F290" s="307">
        <f t="shared" ref="F290:F292" si="32">D290*E290</f>
        <v>0</v>
      </c>
    </row>
    <row r="291" spans="1:6">
      <c r="A291" s="346"/>
      <c r="B291" s="329"/>
      <c r="C291" s="299"/>
      <c r="D291" s="350"/>
      <c r="E291" s="64"/>
      <c r="F291" s="307"/>
    </row>
    <row r="292" spans="1:6">
      <c r="A292" s="302" t="s">
        <v>958</v>
      </c>
      <c r="B292" s="329" t="s">
        <v>959</v>
      </c>
      <c r="C292" s="299" t="s">
        <v>320</v>
      </c>
      <c r="D292" s="350">
        <v>2</v>
      </c>
      <c r="E292" s="64"/>
      <c r="F292" s="307">
        <f t="shared" si="32"/>
        <v>0</v>
      </c>
    </row>
    <row r="293" spans="1:6">
      <c r="A293" s="302"/>
      <c r="B293" s="329"/>
      <c r="C293" s="299"/>
      <c r="D293" s="350"/>
      <c r="E293" s="64"/>
      <c r="F293" s="307"/>
    </row>
    <row r="294" spans="1:6">
      <c r="A294" s="302" t="s">
        <v>960</v>
      </c>
      <c r="B294" s="329" t="s">
        <v>961</v>
      </c>
      <c r="C294" s="299" t="s">
        <v>320</v>
      </c>
      <c r="D294" s="350">
        <v>1</v>
      </c>
      <c r="E294" s="64"/>
      <c r="F294" s="307">
        <f t="shared" ref="F294:F314" si="33">D294*E294</f>
        <v>0</v>
      </c>
    </row>
    <row r="295" spans="1:6">
      <c r="A295" s="346"/>
      <c r="B295" s="329"/>
      <c r="C295" s="299"/>
      <c r="D295" s="350"/>
      <c r="E295" s="64"/>
      <c r="F295" s="307"/>
    </row>
    <row r="296" spans="1:6">
      <c r="A296" s="302" t="s">
        <v>962</v>
      </c>
      <c r="B296" s="329" t="s">
        <v>963</v>
      </c>
      <c r="C296" s="299" t="s">
        <v>320</v>
      </c>
      <c r="D296" s="350">
        <v>1</v>
      </c>
      <c r="E296" s="64"/>
      <c r="F296" s="307">
        <f t="shared" si="33"/>
        <v>0</v>
      </c>
    </row>
    <row r="297" spans="1:6">
      <c r="A297" s="302"/>
      <c r="B297" s="329"/>
      <c r="C297" s="299"/>
      <c r="D297" s="350"/>
      <c r="E297" s="64"/>
      <c r="F297" s="307"/>
    </row>
    <row r="298" spans="1:6">
      <c r="A298" s="302" t="s">
        <v>964</v>
      </c>
      <c r="B298" s="329" t="s">
        <v>965</v>
      </c>
      <c r="C298" s="299" t="s">
        <v>320</v>
      </c>
      <c r="D298" s="350">
        <v>1</v>
      </c>
      <c r="E298" s="64"/>
      <c r="F298" s="307">
        <f t="shared" si="33"/>
        <v>0</v>
      </c>
    </row>
    <row r="299" spans="1:6">
      <c r="A299" s="346"/>
      <c r="B299" s="329"/>
      <c r="C299" s="299"/>
      <c r="D299" s="350"/>
      <c r="E299" s="64"/>
      <c r="F299" s="307"/>
    </row>
    <row r="300" spans="1:6">
      <c r="A300" s="302" t="s">
        <v>966</v>
      </c>
      <c r="B300" s="329" t="s">
        <v>967</v>
      </c>
      <c r="C300" s="299" t="s">
        <v>320</v>
      </c>
      <c r="D300" s="350">
        <v>4</v>
      </c>
      <c r="E300" s="64"/>
      <c r="F300" s="307">
        <f t="shared" si="33"/>
        <v>0</v>
      </c>
    </row>
    <row r="301" spans="1:6">
      <c r="A301" s="302"/>
      <c r="B301" s="329"/>
      <c r="C301" s="299"/>
      <c r="D301" s="350"/>
      <c r="E301" s="64"/>
      <c r="F301" s="307"/>
    </row>
    <row r="302" spans="1:6">
      <c r="A302" s="302" t="s">
        <v>968</v>
      </c>
      <c r="B302" s="329" t="s">
        <v>969</v>
      </c>
      <c r="C302" s="299" t="s">
        <v>320</v>
      </c>
      <c r="D302" s="350">
        <v>1</v>
      </c>
      <c r="E302" s="64"/>
      <c r="F302" s="307">
        <f t="shared" si="33"/>
        <v>0</v>
      </c>
    </row>
    <row r="303" spans="1:6">
      <c r="A303" s="346"/>
      <c r="B303" s="329"/>
      <c r="C303" s="299"/>
      <c r="D303" s="350"/>
      <c r="E303" s="64"/>
      <c r="F303" s="307"/>
    </row>
    <row r="304" spans="1:6">
      <c r="A304" s="302" t="s">
        <v>970</v>
      </c>
      <c r="B304" s="329" t="s">
        <v>971</v>
      </c>
      <c r="C304" s="299" t="s">
        <v>320</v>
      </c>
      <c r="D304" s="350">
        <v>5</v>
      </c>
      <c r="E304" s="64"/>
      <c r="F304" s="307">
        <f t="shared" si="33"/>
        <v>0</v>
      </c>
    </row>
    <row r="305" spans="1:6">
      <c r="A305" s="302"/>
      <c r="B305" s="329"/>
      <c r="C305" s="299"/>
      <c r="D305" s="350"/>
      <c r="E305" s="64"/>
      <c r="F305" s="307"/>
    </row>
    <row r="306" spans="1:6">
      <c r="A306" s="302" t="s">
        <v>972</v>
      </c>
      <c r="B306" s="329" t="s">
        <v>973</v>
      </c>
      <c r="C306" s="299" t="s">
        <v>320</v>
      </c>
      <c r="D306" s="350">
        <v>1</v>
      </c>
      <c r="E306" s="64"/>
      <c r="F306" s="307">
        <f t="shared" si="33"/>
        <v>0</v>
      </c>
    </row>
    <row r="307" spans="1:6">
      <c r="A307" s="346"/>
      <c r="B307" s="329"/>
      <c r="C307" s="299"/>
      <c r="D307" s="350"/>
      <c r="E307" s="64"/>
      <c r="F307" s="307"/>
    </row>
    <row r="308" spans="1:6">
      <c r="A308" s="302" t="s">
        <v>974</v>
      </c>
      <c r="B308" s="329" t="s">
        <v>975</v>
      </c>
      <c r="C308" s="299" t="s">
        <v>320</v>
      </c>
      <c r="D308" s="350">
        <v>1</v>
      </c>
      <c r="E308" s="64"/>
      <c r="F308" s="307">
        <f t="shared" si="33"/>
        <v>0</v>
      </c>
    </row>
    <row r="309" spans="1:6">
      <c r="A309" s="302"/>
      <c r="B309" s="329"/>
      <c r="C309" s="299"/>
      <c r="D309" s="350"/>
      <c r="E309" s="64"/>
      <c r="F309" s="307"/>
    </row>
    <row r="310" spans="1:6">
      <c r="A310" s="302" t="s">
        <v>976</v>
      </c>
      <c r="B310" s="329" t="s">
        <v>977</v>
      </c>
      <c r="C310" s="299" t="s">
        <v>320</v>
      </c>
      <c r="D310" s="350">
        <v>4</v>
      </c>
      <c r="E310" s="64"/>
      <c r="F310" s="307">
        <f t="shared" si="33"/>
        <v>0</v>
      </c>
    </row>
    <row r="311" spans="1:6">
      <c r="A311" s="346"/>
      <c r="B311" s="329"/>
      <c r="C311" s="299"/>
      <c r="D311" s="350"/>
      <c r="E311" s="64"/>
      <c r="F311" s="307"/>
    </row>
    <row r="312" spans="1:6">
      <c r="A312" s="302" t="s">
        <v>978</v>
      </c>
      <c r="B312" s="329" t="s">
        <v>979</v>
      </c>
      <c r="C312" s="299" t="s">
        <v>885</v>
      </c>
      <c r="D312" s="350">
        <v>1</v>
      </c>
      <c r="E312" s="64"/>
      <c r="F312" s="307">
        <f t="shared" si="33"/>
        <v>0</v>
      </c>
    </row>
    <row r="313" spans="1:6">
      <c r="A313" s="302"/>
      <c r="B313" s="329"/>
      <c r="C313" s="299"/>
      <c r="D313" s="350"/>
      <c r="E313" s="64"/>
      <c r="F313" s="307"/>
    </row>
    <row r="314" spans="1:6">
      <c r="A314" s="302" t="s">
        <v>980</v>
      </c>
      <c r="B314" s="329" t="s">
        <v>981</v>
      </c>
      <c r="C314" s="299" t="s">
        <v>320</v>
      </c>
      <c r="D314" s="350">
        <v>1</v>
      </c>
      <c r="E314" s="64"/>
      <c r="F314" s="307">
        <f t="shared" si="33"/>
        <v>0</v>
      </c>
    </row>
    <row r="315" spans="1:6">
      <c r="A315" s="346"/>
      <c r="B315" s="329"/>
      <c r="C315" s="299"/>
      <c r="D315" s="350"/>
      <c r="E315" s="64"/>
      <c r="F315" s="307"/>
    </row>
    <row r="316" spans="1:6">
      <c r="A316" s="302" t="s">
        <v>982</v>
      </c>
      <c r="B316" s="329" t="s">
        <v>983</v>
      </c>
      <c r="C316" s="299" t="s">
        <v>320</v>
      </c>
      <c r="D316" s="350">
        <v>1</v>
      </c>
      <c r="E316" s="64"/>
      <c r="F316" s="307">
        <f t="shared" ref="F316" si="34">D316*E316</f>
        <v>0</v>
      </c>
    </row>
    <row r="317" spans="1:6">
      <c r="A317" s="302"/>
      <c r="B317" s="329"/>
      <c r="C317" s="299"/>
      <c r="D317" s="350"/>
      <c r="E317" s="64"/>
      <c r="F317" s="307"/>
    </row>
    <row r="318" spans="1:6" ht="26.25">
      <c r="A318" s="302" t="s">
        <v>984</v>
      </c>
      <c r="B318" s="351" t="s">
        <v>985</v>
      </c>
      <c r="C318" s="299" t="s">
        <v>320</v>
      </c>
      <c r="D318" s="352">
        <v>28</v>
      </c>
      <c r="E318" s="59"/>
      <c r="F318" s="329">
        <f>D318*E318</f>
        <v>0</v>
      </c>
    </row>
    <row r="319" spans="1:6">
      <c r="A319" s="297"/>
      <c r="B319" s="329"/>
      <c r="C319" s="248"/>
      <c r="D319" s="314"/>
      <c r="E319" s="65"/>
      <c r="F319" s="307"/>
    </row>
    <row r="320" spans="1:6">
      <c r="A320" s="334" t="s">
        <v>986</v>
      </c>
      <c r="B320" s="293"/>
      <c r="C320" s="294"/>
      <c r="D320" s="295"/>
      <c r="E320" s="76"/>
      <c r="F320" s="336">
        <f>SUM(F164:F319)</f>
        <v>0</v>
      </c>
    </row>
    <row r="321" spans="1:6">
      <c r="A321" s="96"/>
      <c r="B321" s="353"/>
      <c r="C321" s="354"/>
      <c r="D321" s="355"/>
      <c r="E321" s="69"/>
      <c r="F321" s="338"/>
    </row>
    <row r="322" spans="1:6">
      <c r="A322" s="334" t="s">
        <v>683</v>
      </c>
      <c r="B322" s="293" t="s">
        <v>987</v>
      </c>
      <c r="C322" s="294"/>
      <c r="D322" s="295"/>
      <c r="E322" s="76"/>
      <c r="F322" s="339"/>
    </row>
    <row r="323" spans="1:6">
      <c r="A323" s="356"/>
      <c r="B323" s="357"/>
      <c r="C323" s="354"/>
      <c r="D323" s="358"/>
      <c r="E323" s="70"/>
      <c r="F323" s="359"/>
    </row>
    <row r="324" spans="1:6" ht="25.5">
      <c r="A324" s="360" t="s">
        <v>988</v>
      </c>
      <c r="B324" s="361" t="s">
        <v>989</v>
      </c>
      <c r="C324" s="248" t="s">
        <v>499</v>
      </c>
      <c r="D324" s="362">
        <v>20</v>
      </c>
      <c r="E324" s="71"/>
      <c r="F324" s="307">
        <f>D324*E324</f>
        <v>0</v>
      </c>
    </row>
    <row r="325" spans="1:6">
      <c r="A325" s="363"/>
      <c r="B325" s="361"/>
      <c r="C325" s="364"/>
      <c r="D325" s="365"/>
      <c r="E325" s="77"/>
      <c r="F325" s="366"/>
    </row>
    <row r="326" spans="1:6" ht="51">
      <c r="A326" s="360" t="s">
        <v>990</v>
      </c>
      <c r="B326" s="361" t="s">
        <v>991</v>
      </c>
      <c r="C326" s="367" t="s">
        <v>499</v>
      </c>
      <c r="D326" s="362">
        <v>10</v>
      </c>
      <c r="E326" s="370">
        <v>41</v>
      </c>
      <c r="F326" s="307">
        <f t="shared" ref="F326" si="35">D326*E326</f>
        <v>410</v>
      </c>
    </row>
    <row r="327" spans="1:6">
      <c r="A327" s="360"/>
      <c r="B327" s="361"/>
      <c r="C327" s="368"/>
      <c r="D327" s="350"/>
      <c r="E327" s="64"/>
      <c r="F327" s="307"/>
    </row>
    <row r="328" spans="1:6">
      <c r="A328" s="360" t="s">
        <v>992</v>
      </c>
      <c r="B328" s="361" t="s">
        <v>993</v>
      </c>
      <c r="C328" s="341" t="s">
        <v>499</v>
      </c>
      <c r="D328" s="345">
        <v>10</v>
      </c>
      <c r="E328" s="64"/>
      <c r="F328" s="307">
        <f t="shared" ref="F328" si="36">D328*E328</f>
        <v>0</v>
      </c>
    </row>
    <row r="329" spans="1:6">
      <c r="A329" s="363"/>
      <c r="B329" s="361"/>
      <c r="C329" s="299"/>
      <c r="D329" s="345"/>
      <c r="E329" s="72"/>
      <c r="F329" s="307"/>
    </row>
    <row r="330" spans="1:6" ht="51">
      <c r="A330" s="360" t="s">
        <v>994</v>
      </c>
      <c r="B330" s="361" t="s">
        <v>995</v>
      </c>
      <c r="C330" s="299" t="s">
        <v>348</v>
      </c>
      <c r="D330" s="345">
        <v>1</v>
      </c>
      <c r="E330" s="64"/>
      <c r="F330" s="307">
        <f t="shared" ref="F330" si="37">D330*E330</f>
        <v>0</v>
      </c>
    </row>
    <row r="331" spans="1:6">
      <c r="A331" s="360"/>
      <c r="B331" s="361"/>
      <c r="C331" s="299"/>
      <c r="D331" s="345"/>
      <c r="E331" s="72"/>
      <c r="F331" s="307"/>
    </row>
    <row r="332" spans="1:6" ht="25.5">
      <c r="A332" s="360" t="s">
        <v>996</v>
      </c>
      <c r="B332" s="361" t="s">
        <v>997</v>
      </c>
      <c r="C332" s="299" t="s">
        <v>348</v>
      </c>
      <c r="D332" s="345">
        <v>1</v>
      </c>
      <c r="E332" s="64"/>
      <c r="F332" s="307">
        <f t="shared" ref="F332" si="38">D332*E332</f>
        <v>0</v>
      </c>
    </row>
    <row r="333" spans="1:6">
      <c r="A333" s="363"/>
      <c r="B333" s="361"/>
      <c r="C333" s="299"/>
      <c r="D333" s="345"/>
      <c r="E333" s="64"/>
      <c r="F333" s="307"/>
    </row>
    <row r="334" spans="1:6" ht="51">
      <c r="A334" s="360" t="s">
        <v>998</v>
      </c>
      <c r="B334" s="361" t="s">
        <v>999</v>
      </c>
      <c r="C334" s="299" t="s">
        <v>317</v>
      </c>
      <c r="D334" s="345">
        <f>579+11</f>
        <v>590</v>
      </c>
      <c r="E334" s="64"/>
      <c r="F334" s="307">
        <f t="shared" ref="F334:F338" si="39">D334*E334</f>
        <v>0</v>
      </c>
    </row>
    <row r="335" spans="1:6">
      <c r="A335" s="360"/>
      <c r="B335" s="361"/>
      <c r="C335" s="299"/>
      <c r="D335" s="345"/>
      <c r="E335" s="64"/>
      <c r="F335" s="307"/>
    </row>
    <row r="336" spans="1:6" ht="38.25">
      <c r="A336" s="360" t="s">
        <v>1000</v>
      </c>
      <c r="B336" s="361" t="s">
        <v>1001</v>
      </c>
      <c r="C336" s="299" t="s">
        <v>317</v>
      </c>
      <c r="D336" s="345">
        <f>D48</f>
        <v>624</v>
      </c>
      <c r="E336" s="64"/>
      <c r="F336" s="307">
        <f t="shared" si="39"/>
        <v>0</v>
      </c>
    </row>
    <row r="337" spans="1:6">
      <c r="A337" s="363"/>
      <c r="B337" s="361"/>
      <c r="C337" s="299"/>
      <c r="D337" s="345"/>
      <c r="E337" s="73"/>
      <c r="F337" s="307"/>
    </row>
    <row r="338" spans="1:6" ht="51">
      <c r="A338" s="360" t="s">
        <v>1002</v>
      </c>
      <c r="B338" s="361" t="s">
        <v>1003</v>
      </c>
      <c r="C338" s="299" t="s">
        <v>348</v>
      </c>
      <c r="D338" s="345">
        <v>11</v>
      </c>
      <c r="E338" s="64"/>
      <c r="F338" s="307">
        <f t="shared" si="39"/>
        <v>0</v>
      </c>
    </row>
    <row r="339" spans="1:6">
      <c r="A339" s="360"/>
      <c r="B339" s="361"/>
      <c r="C339" s="299"/>
      <c r="D339" s="345"/>
      <c r="E339" s="64"/>
      <c r="F339" s="307"/>
    </row>
    <row r="340" spans="1:6" ht="25.5">
      <c r="A340" s="360" t="s">
        <v>1004</v>
      </c>
      <c r="B340" s="303" t="s">
        <v>820</v>
      </c>
      <c r="C340" s="299"/>
      <c r="D340" s="300"/>
      <c r="E340" s="59"/>
      <c r="F340" s="305"/>
    </row>
    <row r="341" spans="1:6">
      <c r="A341" s="297"/>
      <c r="B341" s="343" t="s">
        <v>821</v>
      </c>
      <c r="C341" s="299" t="s">
        <v>499</v>
      </c>
      <c r="D341" s="300">
        <v>8</v>
      </c>
      <c r="E341" s="59"/>
      <c r="F341" s="305">
        <f>D341*E341</f>
        <v>0</v>
      </c>
    </row>
    <row r="342" spans="1:6">
      <c r="A342" s="297"/>
      <c r="B342" s="343" t="s">
        <v>822</v>
      </c>
      <c r="C342" s="299" t="s">
        <v>499</v>
      </c>
      <c r="D342" s="300">
        <v>4</v>
      </c>
      <c r="E342" s="59"/>
      <c r="F342" s="305">
        <f>D342*E342</f>
        <v>0</v>
      </c>
    </row>
    <row r="343" spans="1:6">
      <c r="A343" s="360"/>
      <c r="B343" s="361"/>
      <c r="C343" s="328"/>
      <c r="D343" s="350"/>
      <c r="E343" s="64"/>
      <c r="F343" s="307"/>
    </row>
    <row r="344" spans="1:6" ht="51">
      <c r="A344" s="360" t="s">
        <v>1005</v>
      </c>
      <c r="B344" s="330" t="s">
        <v>1006</v>
      </c>
      <c r="C344" s="248" t="s">
        <v>825</v>
      </c>
      <c r="D344" s="314">
        <v>10</v>
      </c>
      <c r="E344" s="65"/>
      <c r="F344" s="307">
        <f>(F320+SUM(F324:F343))*0.1</f>
        <v>41</v>
      </c>
    </row>
    <row r="345" spans="1:6">
      <c r="A345" s="363"/>
      <c r="B345" s="330"/>
      <c r="C345" s="248"/>
      <c r="D345" s="350"/>
      <c r="E345" s="299"/>
      <c r="F345" s="307"/>
    </row>
    <row r="346" spans="1:6">
      <c r="A346" s="334" t="s">
        <v>1007</v>
      </c>
      <c r="B346" s="293"/>
      <c r="C346" s="294"/>
      <c r="D346" s="295"/>
      <c r="E346" s="335"/>
      <c r="F346" s="336">
        <f>SUM(F324:F345)</f>
        <v>451</v>
      </c>
    </row>
  </sheetData>
  <sheetProtection algorithmName="SHA-512" hashValue="SwC40ppEoZ/Lt8cbSHMShVjehBiv4lnRwwGbRq60/1tPKvpKYFjtNimWRf5dGZHEQ/4qGdtWC6Qta7nT6BXzKQ==" saltValue="vuMiJeCphRdNLfK8c+2+ow==" spinCount="100000" sheet="1"/>
  <pageMargins left="0.51181102362204722" right="0.51181102362204722" top="0.74803149606299213" bottom="0.74803149606299213" header="0.31496062992125984" footer="0.31496062992125984"/>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AE152-B0F7-458A-A148-E4CCEF742CEA}">
  <sheetPr codeName="List8">
    <pageSetUpPr fitToPage="1"/>
  </sheetPr>
  <dimension ref="A1:DF46"/>
  <sheetViews>
    <sheetView showZeros="0" showOutlineSymbols="0" view="pageBreakPreview" topLeftCell="A14" zoomScaleNormal="100" zoomScaleSheetLayoutView="100" workbookViewId="0">
      <selection activeCell="G43" sqref="G43"/>
    </sheetView>
  </sheetViews>
  <sheetFormatPr defaultRowHeight="12.75"/>
  <cols>
    <col min="1" max="1" width="5" style="374" customWidth="1"/>
    <col min="2" max="2" width="4.140625" style="374" customWidth="1"/>
    <col min="3" max="3" width="34.140625" style="155" customWidth="1"/>
    <col min="4" max="4" width="5" style="375" customWidth="1"/>
    <col min="5" max="5" width="7.5703125" style="375" customWidth="1"/>
    <col min="6" max="6" width="11" style="376" customWidth="1"/>
    <col min="7" max="7" width="14.42578125" style="377" customWidth="1"/>
    <col min="8" max="8" width="11.85546875" style="377" customWidth="1"/>
    <col min="9" max="9" width="11.85546875" style="378" customWidth="1"/>
    <col min="10" max="11" width="9.140625" style="429" customWidth="1"/>
    <col min="12" max="12" width="7.85546875" style="416" customWidth="1"/>
    <col min="13" max="256" width="9.140625" style="379"/>
    <col min="257" max="257" width="5" style="379" customWidth="1"/>
    <col min="258" max="258" width="4.140625" style="379" customWidth="1"/>
    <col min="259" max="259" width="47.85546875" style="379" customWidth="1"/>
    <col min="260" max="260" width="5" style="379" customWidth="1"/>
    <col min="261" max="261" width="7.5703125" style="379" customWidth="1"/>
    <col min="262" max="262" width="11" style="379" customWidth="1"/>
    <col min="263" max="263" width="14.42578125" style="379" customWidth="1"/>
    <col min="264" max="265" width="11.85546875" style="379" customWidth="1"/>
    <col min="266" max="267" width="9.140625" style="379"/>
    <col min="268" max="268" width="7.85546875" style="379" customWidth="1"/>
    <col min="269" max="512" width="9.140625" style="379"/>
    <col min="513" max="513" width="5" style="379" customWidth="1"/>
    <col min="514" max="514" width="4.140625" style="379" customWidth="1"/>
    <col min="515" max="515" width="47.85546875" style="379" customWidth="1"/>
    <col min="516" max="516" width="5" style="379" customWidth="1"/>
    <col min="517" max="517" width="7.5703125" style="379" customWidth="1"/>
    <col min="518" max="518" width="11" style="379" customWidth="1"/>
    <col min="519" max="519" width="14.42578125" style="379" customWidth="1"/>
    <col min="520" max="521" width="11.85546875" style="379" customWidth="1"/>
    <col min="522" max="523" width="9.140625" style="379"/>
    <col min="524" max="524" width="7.85546875" style="379" customWidth="1"/>
    <col min="525" max="768" width="9.140625" style="379"/>
    <col min="769" max="769" width="5" style="379" customWidth="1"/>
    <col min="770" max="770" width="4.140625" style="379" customWidth="1"/>
    <col min="771" max="771" width="47.85546875" style="379" customWidth="1"/>
    <col min="772" max="772" width="5" style="379" customWidth="1"/>
    <col min="773" max="773" width="7.5703125" style="379" customWidth="1"/>
    <col min="774" max="774" width="11" style="379" customWidth="1"/>
    <col min="775" max="775" width="14.42578125" style="379" customWidth="1"/>
    <col min="776" max="777" width="11.85546875" style="379" customWidth="1"/>
    <col min="778" max="779" width="9.140625" style="379"/>
    <col min="780" max="780" width="7.85546875" style="379" customWidth="1"/>
    <col min="781" max="1024" width="9.140625" style="379"/>
    <col min="1025" max="1025" width="5" style="379" customWidth="1"/>
    <col min="1026" max="1026" width="4.140625" style="379" customWidth="1"/>
    <col min="1027" max="1027" width="47.85546875" style="379" customWidth="1"/>
    <col min="1028" max="1028" width="5" style="379" customWidth="1"/>
    <col min="1029" max="1029" width="7.5703125" style="379" customWidth="1"/>
    <col min="1030" max="1030" width="11" style="379" customWidth="1"/>
    <col min="1031" max="1031" width="14.42578125" style="379" customWidth="1"/>
    <col min="1032" max="1033" width="11.85546875" style="379" customWidth="1"/>
    <col min="1034" max="1035" width="9.140625" style="379"/>
    <col min="1036" max="1036" width="7.85546875" style="379" customWidth="1"/>
    <col min="1037" max="1280" width="9.140625" style="379"/>
    <col min="1281" max="1281" width="5" style="379" customWidth="1"/>
    <col min="1282" max="1282" width="4.140625" style="379" customWidth="1"/>
    <col min="1283" max="1283" width="47.85546875" style="379" customWidth="1"/>
    <col min="1284" max="1284" width="5" style="379" customWidth="1"/>
    <col min="1285" max="1285" width="7.5703125" style="379" customWidth="1"/>
    <col min="1286" max="1286" width="11" style="379" customWidth="1"/>
    <col min="1287" max="1287" width="14.42578125" style="379" customWidth="1"/>
    <col min="1288" max="1289" width="11.85546875" style="379" customWidth="1"/>
    <col min="1290" max="1291" width="9.140625" style="379"/>
    <col min="1292" max="1292" width="7.85546875" style="379" customWidth="1"/>
    <col min="1293" max="1536" width="9.140625" style="379"/>
    <col min="1537" max="1537" width="5" style="379" customWidth="1"/>
    <col min="1538" max="1538" width="4.140625" style="379" customWidth="1"/>
    <col min="1539" max="1539" width="47.85546875" style="379" customWidth="1"/>
    <col min="1540" max="1540" width="5" style="379" customWidth="1"/>
    <col min="1541" max="1541" width="7.5703125" style="379" customWidth="1"/>
    <col min="1542" max="1542" width="11" style="379" customWidth="1"/>
    <col min="1543" max="1543" width="14.42578125" style="379" customWidth="1"/>
    <col min="1544" max="1545" width="11.85546875" style="379" customWidth="1"/>
    <col min="1546" max="1547" width="9.140625" style="379"/>
    <col min="1548" max="1548" width="7.85546875" style="379" customWidth="1"/>
    <col min="1549" max="1792" width="9.140625" style="379"/>
    <col min="1793" max="1793" width="5" style="379" customWidth="1"/>
    <col min="1794" max="1794" width="4.140625" style="379" customWidth="1"/>
    <col min="1795" max="1795" width="47.85546875" style="379" customWidth="1"/>
    <col min="1796" max="1796" width="5" style="379" customWidth="1"/>
    <col min="1797" max="1797" width="7.5703125" style="379" customWidth="1"/>
    <col min="1798" max="1798" width="11" style="379" customWidth="1"/>
    <col min="1799" max="1799" width="14.42578125" style="379" customWidth="1"/>
    <col min="1800" max="1801" width="11.85546875" style="379" customWidth="1"/>
    <col min="1802" max="1803" width="9.140625" style="379"/>
    <col min="1804" max="1804" width="7.85546875" style="379" customWidth="1"/>
    <col min="1805" max="2048" width="9.140625" style="379"/>
    <col min="2049" max="2049" width="5" style="379" customWidth="1"/>
    <col min="2050" max="2050" width="4.140625" style="379" customWidth="1"/>
    <col min="2051" max="2051" width="47.85546875" style="379" customWidth="1"/>
    <col min="2052" max="2052" width="5" style="379" customWidth="1"/>
    <col min="2053" max="2053" width="7.5703125" style="379" customWidth="1"/>
    <col min="2054" max="2054" width="11" style="379" customWidth="1"/>
    <col min="2055" max="2055" width="14.42578125" style="379" customWidth="1"/>
    <col min="2056" max="2057" width="11.85546875" style="379" customWidth="1"/>
    <col min="2058" max="2059" width="9.140625" style="379"/>
    <col min="2060" max="2060" width="7.85546875" style="379" customWidth="1"/>
    <col min="2061" max="2304" width="9.140625" style="379"/>
    <col min="2305" max="2305" width="5" style="379" customWidth="1"/>
    <col min="2306" max="2306" width="4.140625" style="379" customWidth="1"/>
    <col min="2307" max="2307" width="47.85546875" style="379" customWidth="1"/>
    <col min="2308" max="2308" width="5" style="379" customWidth="1"/>
    <col min="2309" max="2309" width="7.5703125" style="379" customWidth="1"/>
    <col min="2310" max="2310" width="11" style="379" customWidth="1"/>
    <col min="2311" max="2311" width="14.42578125" style="379" customWidth="1"/>
    <col min="2312" max="2313" width="11.85546875" style="379" customWidth="1"/>
    <col min="2314" max="2315" width="9.140625" style="379"/>
    <col min="2316" max="2316" width="7.85546875" style="379" customWidth="1"/>
    <col min="2317" max="2560" width="9.140625" style="379"/>
    <col min="2561" max="2561" width="5" style="379" customWidth="1"/>
    <col min="2562" max="2562" width="4.140625" style="379" customWidth="1"/>
    <col min="2563" max="2563" width="47.85546875" style="379" customWidth="1"/>
    <col min="2564" max="2564" width="5" style="379" customWidth="1"/>
    <col min="2565" max="2565" width="7.5703125" style="379" customWidth="1"/>
    <col min="2566" max="2566" width="11" style="379" customWidth="1"/>
    <col min="2567" max="2567" width="14.42578125" style="379" customWidth="1"/>
    <col min="2568" max="2569" width="11.85546875" style="379" customWidth="1"/>
    <col min="2570" max="2571" width="9.140625" style="379"/>
    <col min="2572" max="2572" width="7.85546875" style="379" customWidth="1"/>
    <col min="2573" max="2816" width="9.140625" style="379"/>
    <col min="2817" max="2817" width="5" style="379" customWidth="1"/>
    <col min="2818" max="2818" width="4.140625" style="379" customWidth="1"/>
    <col min="2819" max="2819" width="47.85546875" style="379" customWidth="1"/>
    <col min="2820" max="2820" width="5" style="379" customWidth="1"/>
    <col min="2821" max="2821" width="7.5703125" style="379" customWidth="1"/>
    <col min="2822" max="2822" width="11" style="379" customWidth="1"/>
    <col min="2823" max="2823" width="14.42578125" style="379" customWidth="1"/>
    <col min="2824" max="2825" width="11.85546875" style="379" customWidth="1"/>
    <col min="2826" max="2827" width="9.140625" style="379"/>
    <col min="2828" max="2828" width="7.85546875" style="379" customWidth="1"/>
    <col min="2829" max="3072" width="9.140625" style="379"/>
    <col min="3073" max="3073" width="5" style="379" customWidth="1"/>
    <col min="3074" max="3074" width="4.140625" style="379" customWidth="1"/>
    <col min="3075" max="3075" width="47.85546875" style="379" customWidth="1"/>
    <col min="3076" max="3076" width="5" style="379" customWidth="1"/>
    <col min="3077" max="3077" width="7.5703125" style="379" customWidth="1"/>
    <col min="3078" max="3078" width="11" style="379" customWidth="1"/>
    <col min="3079" max="3079" width="14.42578125" style="379" customWidth="1"/>
    <col min="3080" max="3081" width="11.85546875" style="379" customWidth="1"/>
    <col min="3082" max="3083" width="9.140625" style="379"/>
    <col min="3084" max="3084" width="7.85546875" style="379" customWidth="1"/>
    <col min="3085" max="3328" width="9.140625" style="379"/>
    <col min="3329" max="3329" width="5" style="379" customWidth="1"/>
    <col min="3330" max="3330" width="4.140625" style="379" customWidth="1"/>
    <col min="3331" max="3331" width="47.85546875" style="379" customWidth="1"/>
    <col min="3332" max="3332" width="5" style="379" customWidth="1"/>
    <col min="3333" max="3333" width="7.5703125" style="379" customWidth="1"/>
    <col min="3334" max="3334" width="11" style="379" customWidth="1"/>
    <col min="3335" max="3335" width="14.42578125" style="379" customWidth="1"/>
    <col min="3336" max="3337" width="11.85546875" style="379" customWidth="1"/>
    <col min="3338" max="3339" width="9.140625" style="379"/>
    <col min="3340" max="3340" width="7.85546875" style="379" customWidth="1"/>
    <col min="3341" max="3584" width="9.140625" style="379"/>
    <col min="3585" max="3585" width="5" style="379" customWidth="1"/>
    <col min="3586" max="3586" width="4.140625" style="379" customWidth="1"/>
    <col min="3587" max="3587" width="47.85546875" style="379" customWidth="1"/>
    <col min="3588" max="3588" width="5" style="379" customWidth="1"/>
    <col min="3589" max="3589" width="7.5703125" style="379" customWidth="1"/>
    <col min="3590" max="3590" width="11" style="379" customWidth="1"/>
    <col min="3591" max="3591" width="14.42578125" style="379" customWidth="1"/>
    <col min="3592" max="3593" width="11.85546875" style="379" customWidth="1"/>
    <col min="3594" max="3595" width="9.140625" style="379"/>
    <col min="3596" max="3596" width="7.85546875" style="379" customWidth="1"/>
    <col min="3597" max="3840" width="9.140625" style="379"/>
    <col min="3841" max="3841" width="5" style="379" customWidth="1"/>
    <col min="3842" max="3842" width="4.140625" style="379" customWidth="1"/>
    <col min="3843" max="3843" width="47.85546875" style="379" customWidth="1"/>
    <col min="3844" max="3844" width="5" style="379" customWidth="1"/>
    <col min="3845" max="3845" width="7.5703125" style="379" customWidth="1"/>
    <col min="3846" max="3846" width="11" style="379" customWidth="1"/>
    <col min="3847" max="3847" width="14.42578125" style="379" customWidth="1"/>
    <col min="3848" max="3849" width="11.85546875" style="379" customWidth="1"/>
    <col min="3850" max="3851" width="9.140625" style="379"/>
    <col min="3852" max="3852" width="7.85546875" style="379" customWidth="1"/>
    <col min="3853" max="4096" width="9.140625" style="379"/>
    <col min="4097" max="4097" width="5" style="379" customWidth="1"/>
    <col min="4098" max="4098" width="4.140625" style="379" customWidth="1"/>
    <col min="4099" max="4099" width="47.85546875" style="379" customWidth="1"/>
    <col min="4100" max="4100" width="5" style="379" customWidth="1"/>
    <col min="4101" max="4101" width="7.5703125" style="379" customWidth="1"/>
    <col min="4102" max="4102" width="11" style="379" customWidth="1"/>
    <col min="4103" max="4103" width="14.42578125" style="379" customWidth="1"/>
    <col min="4104" max="4105" width="11.85546875" style="379" customWidth="1"/>
    <col min="4106" max="4107" width="9.140625" style="379"/>
    <col min="4108" max="4108" width="7.85546875" style="379" customWidth="1"/>
    <col min="4109" max="4352" width="9.140625" style="379"/>
    <col min="4353" max="4353" width="5" style="379" customWidth="1"/>
    <col min="4354" max="4354" width="4.140625" style="379" customWidth="1"/>
    <col min="4355" max="4355" width="47.85546875" style="379" customWidth="1"/>
    <col min="4356" max="4356" width="5" style="379" customWidth="1"/>
    <col min="4357" max="4357" width="7.5703125" style="379" customWidth="1"/>
    <col min="4358" max="4358" width="11" style="379" customWidth="1"/>
    <col min="4359" max="4359" width="14.42578125" style="379" customWidth="1"/>
    <col min="4360" max="4361" width="11.85546875" style="379" customWidth="1"/>
    <col min="4362" max="4363" width="9.140625" style="379"/>
    <col min="4364" max="4364" width="7.85546875" style="379" customWidth="1"/>
    <col min="4365" max="4608" width="9.140625" style="379"/>
    <col min="4609" max="4609" width="5" style="379" customWidth="1"/>
    <col min="4610" max="4610" width="4.140625" style="379" customWidth="1"/>
    <col min="4611" max="4611" width="47.85546875" style="379" customWidth="1"/>
    <col min="4612" max="4612" width="5" style="379" customWidth="1"/>
    <col min="4613" max="4613" width="7.5703125" style="379" customWidth="1"/>
    <col min="4614" max="4614" width="11" style="379" customWidth="1"/>
    <col min="4615" max="4615" width="14.42578125" style="379" customWidth="1"/>
    <col min="4616" max="4617" width="11.85546875" style="379" customWidth="1"/>
    <col min="4618" max="4619" width="9.140625" style="379"/>
    <col min="4620" max="4620" width="7.85546875" style="379" customWidth="1"/>
    <col min="4621" max="4864" width="9.140625" style="379"/>
    <col min="4865" max="4865" width="5" style="379" customWidth="1"/>
    <col min="4866" max="4866" width="4.140625" style="379" customWidth="1"/>
    <col min="4867" max="4867" width="47.85546875" style="379" customWidth="1"/>
    <col min="4868" max="4868" width="5" style="379" customWidth="1"/>
    <col min="4869" max="4869" width="7.5703125" style="379" customWidth="1"/>
    <col min="4870" max="4870" width="11" style="379" customWidth="1"/>
    <col min="4871" max="4871" width="14.42578125" style="379" customWidth="1"/>
    <col min="4872" max="4873" width="11.85546875" style="379" customWidth="1"/>
    <col min="4874" max="4875" width="9.140625" style="379"/>
    <col min="4876" max="4876" width="7.85546875" style="379" customWidth="1"/>
    <col min="4877" max="5120" width="9.140625" style="379"/>
    <col min="5121" max="5121" width="5" style="379" customWidth="1"/>
    <col min="5122" max="5122" width="4.140625" style="379" customWidth="1"/>
    <col min="5123" max="5123" width="47.85546875" style="379" customWidth="1"/>
    <col min="5124" max="5124" width="5" style="379" customWidth="1"/>
    <col min="5125" max="5125" width="7.5703125" style="379" customWidth="1"/>
    <col min="5126" max="5126" width="11" style="379" customWidth="1"/>
    <col min="5127" max="5127" width="14.42578125" style="379" customWidth="1"/>
    <col min="5128" max="5129" width="11.85546875" style="379" customWidth="1"/>
    <col min="5130" max="5131" width="9.140625" style="379"/>
    <col min="5132" max="5132" width="7.85546875" style="379" customWidth="1"/>
    <col min="5133" max="5376" width="9.140625" style="379"/>
    <col min="5377" max="5377" width="5" style="379" customWidth="1"/>
    <col min="5378" max="5378" width="4.140625" style="379" customWidth="1"/>
    <col min="5379" max="5379" width="47.85546875" style="379" customWidth="1"/>
    <col min="5380" max="5380" width="5" style="379" customWidth="1"/>
    <col min="5381" max="5381" width="7.5703125" style="379" customWidth="1"/>
    <col min="5382" max="5382" width="11" style="379" customWidth="1"/>
    <col min="5383" max="5383" width="14.42578125" style="379" customWidth="1"/>
    <col min="5384" max="5385" width="11.85546875" style="379" customWidth="1"/>
    <col min="5386" max="5387" width="9.140625" style="379"/>
    <col min="5388" max="5388" width="7.85546875" style="379" customWidth="1"/>
    <col min="5389" max="5632" width="9.140625" style="379"/>
    <col min="5633" max="5633" width="5" style="379" customWidth="1"/>
    <col min="5634" max="5634" width="4.140625" style="379" customWidth="1"/>
    <col min="5635" max="5635" width="47.85546875" style="379" customWidth="1"/>
    <col min="5636" max="5636" width="5" style="379" customWidth="1"/>
    <col min="5637" max="5637" width="7.5703125" style="379" customWidth="1"/>
    <col min="5638" max="5638" width="11" style="379" customWidth="1"/>
    <col min="5639" max="5639" width="14.42578125" style="379" customWidth="1"/>
    <col min="5640" max="5641" width="11.85546875" style="379" customWidth="1"/>
    <col min="5642" max="5643" width="9.140625" style="379"/>
    <col min="5644" max="5644" width="7.85546875" style="379" customWidth="1"/>
    <col min="5645" max="5888" width="9.140625" style="379"/>
    <col min="5889" max="5889" width="5" style="379" customWidth="1"/>
    <col min="5890" max="5890" width="4.140625" style="379" customWidth="1"/>
    <col min="5891" max="5891" width="47.85546875" style="379" customWidth="1"/>
    <col min="5892" max="5892" width="5" style="379" customWidth="1"/>
    <col min="5893" max="5893" width="7.5703125" style="379" customWidth="1"/>
    <col min="5894" max="5894" width="11" style="379" customWidth="1"/>
    <col min="5895" max="5895" width="14.42578125" style="379" customWidth="1"/>
    <col min="5896" max="5897" width="11.85546875" style="379" customWidth="1"/>
    <col min="5898" max="5899" width="9.140625" style="379"/>
    <col min="5900" max="5900" width="7.85546875" style="379" customWidth="1"/>
    <col min="5901" max="6144" width="9.140625" style="379"/>
    <col min="6145" max="6145" width="5" style="379" customWidth="1"/>
    <col min="6146" max="6146" width="4.140625" style="379" customWidth="1"/>
    <col min="6147" max="6147" width="47.85546875" style="379" customWidth="1"/>
    <col min="6148" max="6148" width="5" style="379" customWidth="1"/>
    <col min="6149" max="6149" width="7.5703125" style="379" customWidth="1"/>
    <col min="6150" max="6150" width="11" style="379" customWidth="1"/>
    <col min="6151" max="6151" width="14.42578125" style="379" customWidth="1"/>
    <col min="6152" max="6153" width="11.85546875" style="379" customWidth="1"/>
    <col min="6154" max="6155" width="9.140625" style="379"/>
    <col min="6156" max="6156" width="7.85546875" style="379" customWidth="1"/>
    <col min="6157" max="6400" width="9.140625" style="379"/>
    <col min="6401" max="6401" width="5" style="379" customWidth="1"/>
    <col min="6402" max="6402" width="4.140625" style="379" customWidth="1"/>
    <col min="6403" max="6403" width="47.85546875" style="379" customWidth="1"/>
    <col min="6404" max="6404" width="5" style="379" customWidth="1"/>
    <col min="6405" max="6405" width="7.5703125" style="379" customWidth="1"/>
    <col min="6406" max="6406" width="11" style="379" customWidth="1"/>
    <col min="6407" max="6407" width="14.42578125" style="379" customWidth="1"/>
    <col min="6408" max="6409" width="11.85546875" style="379" customWidth="1"/>
    <col min="6410" max="6411" width="9.140625" style="379"/>
    <col min="6412" max="6412" width="7.85546875" style="379" customWidth="1"/>
    <col min="6413" max="6656" width="9.140625" style="379"/>
    <col min="6657" max="6657" width="5" style="379" customWidth="1"/>
    <col min="6658" max="6658" width="4.140625" style="379" customWidth="1"/>
    <col min="6659" max="6659" width="47.85546875" style="379" customWidth="1"/>
    <col min="6660" max="6660" width="5" style="379" customWidth="1"/>
    <col min="6661" max="6661" width="7.5703125" style="379" customWidth="1"/>
    <col min="6662" max="6662" width="11" style="379" customWidth="1"/>
    <col min="6663" max="6663" width="14.42578125" style="379" customWidth="1"/>
    <col min="6664" max="6665" width="11.85546875" style="379" customWidth="1"/>
    <col min="6666" max="6667" width="9.140625" style="379"/>
    <col min="6668" max="6668" width="7.85546875" style="379" customWidth="1"/>
    <col min="6669" max="6912" width="9.140625" style="379"/>
    <col min="6913" max="6913" width="5" style="379" customWidth="1"/>
    <col min="6914" max="6914" width="4.140625" style="379" customWidth="1"/>
    <col min="6915" max="6915" width="47.85546875" style="379" customWidth="1"/>
    <col min="6916" max="6916" width="5" style="379" customWidth="1"/>
    <col min="6917" max="6917" width="7.5703125" style="379" customWidth="1"/>
    <col min="6918" max="6918" width="11" style="379" customWidth="1"/>
    <col min="6919" max="6919" width="14.42578125" style="379" customWidth="1"/>
    <col min="6920" max="6921" width="11.85546875" style="379" customWidth="1"/>
    <col min="6922" max="6923" width="9.140625" style="379"/>
    <col min="6924" max="6924" width="7.85546875" style="379" customWidth="1"/>
    <col min="6925" max="7168" width="9.140625" style="379"/>
    <col min="7169" max="7169" width="5" style="379" customWidth="1"/>
    <col min="7170" max="7170" width="4.140625" style="379" customWidth="1"/>
    <col min="7171" max="7171" width="47.85546875" style="379" customWidth="1"/>
    <col min="7172" max="7172" width="5" style="379" customWidth="1"/>
    <col min="7173" max="7173" width="7.5703125" style="379" customWidth="1"/>
    <col min="7174" max="7174" width="11" style="379" customWidth="1"/>
    <col min="7175" max="7175" width="14.42578125" style="379" customWidth="1"/>
    <col min="7176" max="7177" width="11.85546875" style="379" customWidth="1"/>
    <col min="7178" max="7179" width="9.140625" style="379"/>
    <col min="7180" max="7180" width="7.85546875" style="379" customWidth="1"/>
    <col min="7181" max="7424" width="9.140625" style="379"/>
    <col min="7425" max="7425" width="5" style="379" customWidth="1"/>
    <col min="7426" max="7426" width="4.140625" style="379" customWidth="1"/>
    <col min="7427" max="7427" width="47.85546875" style="379" customWidth="1"/>
    <col min="7428" max="7428" width="5" style="379" customWidth="1"/>
    <col min="7429" max="7429" width="7.5703125" style="379" customWidth="1"/>
    <col min="7430" max="7430" width="11" style="379" customWidth="1"/>
    <col min="7431" max="7431" width="14.42578125" style="379" customWidth="1"/>
    <col min="7432" max="7433" width="11.85546875" style="379" customWidth="1"/>
    <col min="7434" max="7435" width="9.140625" style="379"/>
    <col min="7436" max="7436" width="7.85546875" style="379" customWidth="1"/>
    <col min="7437" max="7680" width="9.140625" style="379"/>
    <col min="7681" max="7681" width="5" style="379" customWidth="1"/>
    <col min="7682" max="7682" width="4.140625" style="379" customWidth="1"/>
    <col min="7683" max="7683" width="47.85546875" style="379" customWidth="1"/>
    <col min="7684" max="7684" width="5" style="379" customWidth="1"/>
    <col min="7685" max="7685" width="7.5703125" style="379" customWidth="1"/>
    <col min="7686" max="7686" width="11" style="379" customWidth="1"/>
    <col min="7687" max="7687" width="14.42578125" style="379" customWidth="1"/>
    <col min="7688" max="7689" width="11.85546875" style="379" customWidth="1"/>
    <col min="7690" max="7691" width="9.140625" style="379"/>
    <col min="7692" max="7692" width="7.85546875" style="379" customWidth="1"/>
    <col min="7693" max="7936" width="9.140625" style="379"/>
    <col min="7937" max="7937" width="5" style="379" customWidth="1"/>
    <col min="7938" max="7938" width="4.140625" style="379" customWidth="1"/>
    <col min="7939" max="7939" width="47.85546875" style="379" customWidth="1"/>
    <col min="7940" max="7940" width="5" style="379" customWidth="1"/>
    <col min="7941" max="7941" width="7.5703125" style="379" customWidth="1"/>
    <col min="7942" max="7942" width="11" style="379" customWidth="1"/>
    <col min="7943" max="7943" width="14.42578125" style="379" customWidth="1"/>
    <col min="7944" max="7945" width="11.85546875" style="379" customWidth="1"/>
    <col min="7946" max="7947" width="9.140625" style="379"/>
    <col min="7948" max="7948" width="7.85546875" style="379" customWidth="1"/>
    <col min="7949" max="8192" width="9.140625" style="379"/>
    <col min="8193" max="8193" width="5" style="379" customWidth="1"/>
    <col min="8194" max="8194" width="4.140625" style="379" customWidth="1"/>
    <col min="8195" max="8195" width="47.85546875" style="379" customWidth="1"/>
    <col min="8196" max="8196" width="5" style="379" customWidth="1"/>
    <col min="8197" max="8197" width="7.5703125" style="379" customWidth="1"/>
    <col min="8198" max="8198" width="11" style="379" customWidth="1"/>
    <col min="8199" max="8199" width="14.42578125" style="379" customWidth="1"/>
    <col min="8200" max="8201" width="11.85546875" style="379" customWidth="1"/>
    <col min="8202" max="8203" width="9.140625" style="379"/>
    <col min="8204" max="8204" width="7.85546875" style="379" customWidth="1"/>
    <col min="8205" max="8448" width="9.140625" style="379"/>
    <col min="8449" max="8449" width="5" style="379" customWidth="1"/>
    <col min="8450" max="8450" width="4.140625" style="379" customWidth="1"/>
    <col min="8451" max="8451" width="47.85546875" style="379" customWidth="1"/>
    <col min="8452" max="8452" width="5" style="379" customWidth="1"/>
    <col min="8453" max="8453" width="7.5703125" style="379" customWidth="1"/>
    <col min="8454" max="8454" width="11" style="379" customWidth="1"/>
    <col min="8455" max="8455" width="14.42578125" style="379" customWidth="1"/>
    <col min="8456" max="8457" width="11.85546875" style="379" customWidth="1"/>
    <col min="8458" max="8459" width="9.140625" style="379"/>
    <col min="8460" max="8460" width="7.85546875" style="379" customWidth="1"/>
    <col min="8461" max="8704" width="9.140625" style="379"/>
    <col min="8705" max="8705" width="5" style="379" customWidth="1"/>
    <col min="8706" max="8706" width="4.140625" style="379" customWidth="1"/>
    <col min="8707" max="8707" width="47.85546875" style="379" customWidth="1"/>
    <col min="8708" max="8708" width="5" style="379" customWidth="1"/>
    <col min="8709" max="8709" width="7.5703125" style="379" customWidth="1"/>
    <col min="8710" max="8710" width="11" style="379" customWidth="1"/>
    <col min="8711" max="8711" width="14.42578125" style="379" customWidth="1"/>
    <col min="8712" max="8713" width="11.85546875" style="379" customWidth="1"/>
    <col min="8714" max="8715" width="9.140625" style="379"/>
    <col min="8716" max="8716" width="7.85546875" style="379" customWidth="1"/>
    <col min="8717" max="8960" width="9.140625" style="379"/>
    <col min="8961" max="8961" width="5" style="379" customWidth="1"/>
    <col min="8962" max="8962" width="4.140625" style="379" customWidth="1"/>
    <col min="8963" max="8963" width="47.85546875" style="379" customWidth="1"/>
    <col min="8964" max="8964" width="5" style="379" customWidth="1"/>
    <col min="8965" max="8965" width="7.5703125" style="379" customWidth="1"/>
    <col min="8966" max="8966" width="11" style="379" customWidth="1"/>
    <col min="8967" max="8967" width="14.42578125" style="379" customWidth="1"/>
    <col min="8968" max="8969" width="11.85546875" style="379" customWidth="1"/>
    <col min="8970" max="8971" width="9.140625" style="379"/>
    <col min="8972" max="8972" width="7.85546875" style="379" customWidth="1"/>
    <col min="8973" max="9216" width="9.140625" style="379"/>
    <col min="9217" max="9217" width="5" style="379" customWidth="1"/>
    <col min="9218" max="9218" width="4.140625" style="379" customWidth="1"/>
    <col min="9219" max="9219" width="47.85546875" style="379" customWidth="1"/>
    <col min="9220" max="9220" width="5" style="379" customWidth="1"/>
    <col min="9221" max="9221" width="7.5703125" style="379" customWidth="1"/>
    <col min="9222" max="9222" width="11" style="379" customWidth="1"/>
    <col min="9223" max="9223" width="14.42578125" style="379" customWidth="1"/>
    <col min="9224" max="9225" width="11.85546875" style="379" customWidth="1"/>
    <col min="9226" max="9227" width="9.140625" style="379"/>
    <col min="9228" max="9228" width="7.85546875" style="379" customWidth="1"/>
    <col min="9229" max="9472" width="9.140625" style="379"/>
    <col min="9473" max="9473" width="5" style="379" customWidth="1"/>
    <col min="9474" max="9474" width="4.140625" style="379" customWidth="1"/>
    <col min="9475" max="9475" width="47.85546875" style="379" customWidth="1"/>
    <col min="9476" max="9476" width="5" style="379" customWidth="1"/>
    <col min="9477" max="9477" width="7.5703125" style="379" customWidth="1"/>
    <col min="9478" max="9478" width="11" style="379" customWidth="1"/>
    <col min="9479" max="9479" width="14.42578125" style="379" customWidth="1"/>
    <col min="9480" max="9481" width="11.85546875" style="379" customWidth="1"/>
    <col min="9482" max="9483" width="9.140625" style="379"/>
    <col min="9484" max="9484" width="7.85546875" style="379" customWidth="1"/>
    <col min="9485" max="9728" width="9.140625" style="379"/>
    <col min="9729" max="9729" width="5" style="379" customWidth="1"/>
    <col min="9730" max="9730" width="4.140625" style="379" customWidth="1"/>
    <col min="9731" max="9731" width="47.85546875" style="379" customWidth="1"/>
    <col min="9732" max="9732" width="5" style="379" customWidth="1"/>
    <col min="9733" max="9733" width="7.5703125" style="379" customWidth="1"/>
    <col min="9734" max="9734" width="11" style="379" customWidth="1"/>
    <col min="9735" max="9735" width="14.42578125" style="379" customWidth="1"/>
    <col min="9736" max="9737" width="11.85546875" style="379" customWidth="1"/>
    <col min="9738" max="9739" width="9.140625" style="379"/>
    <col min="9740" max="9740" width="7.85546875" style="379" customWidth="1"/>
    <col min="9741" max="9984" width="9.140625" style="379"/>
    <col min="9985" max="9985" width="5" style="379" customWidth="1"/>
    <col min="9986" max="9986" width="4.140625" style="379" customWidth="1"/>
    <col min="9987" max="9987" width="47.85546875" style="379" customWidth="1"/>
    <col min="9988" max="9988" width="5" style="379" customWidth="1"/>
    <col min="9989" max="9989" width="7.5703125" style="379" customWidth="1"/>
    <col min="9990" max="9990" width="11" style="379" customWidth="1"/>
    <col min="9991" max="9991" width="14.42578125" style="379" customWidth="1"/>
    <col min="9992" max="9993" width="11.85546875" style="379" customWidth="1"/>
    <col min="9994" max="9995" width="9.140625" style="379"/>
    <col min="9996" max="9996" width="7.85546875" style="379" customWidth="1"/>
    <col min="9997" max="10240" width="9.140625" style="379"/>
    <col min="10241" max="10241" width="5" style="379" customWidth="1"/>
    <col min="10242" max="10242" width="4.140625" style="379" customWidth="1"/>
    <col min="10243" max="10243" width="47.85546875" style="379" customWidth="1"/>
    <col min="10244" max="10244" width="5" style="379" customWidth="1"/>
    <col min="10245" max="10245" width="7.5703125" style="379" customWidth="1"/>
    <col min="10246" max="10246" width="11" style="379" customWidth="1"/>
    <col min="10247" max="10247" width="14.42578125" style="379" customWidth="1"/>
    <col min="10248" max="10249" width="11.85546875" style="379" customWidth="1"/>
    <col min="10250" max="10251" width="9.140625" style="379"/>
    <col min="10252" max="10252" width="7.85546875" style="379" customWidth="1"/>
    <col min="10253" max="10496" width="9.140625" style="379"/>
    <col min="10497" max="10497" width="5" style="379" customWidth="1"/>
    <col min="10498" max="10498" width="4.140625" style="379" customWidth="1"/>
    <col min="10499" max="10499" width="47.85546875" style="379" customWidth="1"/>
    <col min="10500" max="10500" width="5" style="379" customWidth="1"/>
    <col min="10501" max="10501" width="7.5703125" style="379" customWidth="1"/>
    <col min="10502" max="10502" width="11" style="379" customWidth="1"/>
    <col min="10503" max="10503" width="14.42578125" style="379" customWidth="1"/>
    <col min="10504" max="10505" width="11.85546875" style="379" customWidth="1"/>
    <col min="10506" max="10507" width="9.140625" style="379"/>
    <col min="10508" max="10508" width="7.85546875" style="379" customWidth="1"/>
    <col min="10509" max="10752" width="9.140625" style="379"/>
    <col min="10753" max="10753" width="5" style="379" customWidth="1"/>
    <col min="10754" max="10754" width="4.140625" style="379" customWidth="1"/>
    <col min="10755" max="10755" width="47.85546875" style="379" customWidth="1"/>
    <col min="10756" max="10756" width="5" style="379" customWidth="1"/>
    <col min="10757" max="10757" width="7.5703125" style="379" customWidth="1"/>
    <col min="10758" max="10758" width="11" style="379" customWidth="1"/>
    <col min="10759" max="10759" width="14.42578125" style="379" customWidth="1"/>
    <col min="10760" max="10761" width="11.85546875" style="379" customWidth="1"/>
    <col min="10762" max="10763" width="9.140625" style="379"/>
    <col min="10764" max="10764" width="7.85546875" style="379" customWidth="1"/>
    <col min="10765" max="11008" width="9.140625" style="379"/>
    <col min="11009" max="11009" width="5" style="379" customWidth="1"/>
    <col min="11010" max="11010" width="4.140625" style="379" customWidth="1"/>
    <col min="11011" max="11011" width="47.85546875" style="379" customWidth="1"/>
    <col min="11012" max="11012" width="5" style="379" customWidth="1"/>
    <col min="11013" max="11013" width="7.5703125" style="379" customWidth="1"/>
    <col min="11014" max="11014" width="11" style="379" customWidth="1"/>
    <col min="11015" max="11015" width="14.42578125" style="379" customWidth="1"/>
    <col min="11016" max="11017" width="11.85546875" style="379" customWidth="1"/>
    <col min="11018" max="11019" width="9.140625" style="379"/>
    <col min="11020" max="11020" width="7.85546875" style="379" customWidth="1"/>
    <col min="11021" max="11264" width="9.140625" style="379"/>
    <col min="11265" max="11265" width="5" style="379" customWidth="1"/>
    <col min="11266" max="11266" width="4.140625" style="379" customWidth="1"/>
    <col min="11267" max="11267" width="47.85546875" style="379" customWidth="1"/>
    <col min="11268" max="11268" width="5" style="379" customWidth="1"/>
    <col min="11269" max="11269" width="7.5703125" style="379" customWidth="1"/>
    <col min="11270" max="11270" width="11" style="379" customWidth="1"/>
    <col min="11271" max="11271" width="14.42578125" style="379" customWidth="1"/>
    <col min="11272" max="11273" width="11.85546875" style="379" customWidth="1"/>
    <col min="11274" max="11275" width="9.140625" style="379"/>
    <col min="11276" max="11276" width="7.85546875" style="379" customWidth="1"/>
    <col min="11277" max="11520" width="9.140625" style="379"/>
    <col min="11521" max="11521" width="5" style="379" customWidth="1"/>
    <col min="11522" max="11522" width="4.140625" style="379" customWidth="1"/>
    <col min="11523" max="11523" width="47.85546875" style="379" customWidth="1"/>
    <col min="11524" max="11524" width="5" style="379" customWidth="1"/>
    <col min="11525" max="11525" width="7.5703125" style="379" customWidth="1"/>
    <col min="11526" max="11526" width="11" style="379" customWidth="1"/>
    <col min="11527" max="11527" width="14.42578125" style="379" customWidth="1"/>
    <col min="11528" max="11529" width="11.85546875" style="379" customWidth="1"/>
    <col min="11530" max="11531" width="9.140625" style="379"/>
    <col min="11532" max="11532" width="7.85546875" style="379" customWidth="1"/>
    <col min="11533" max="11776" width="9.140625" style="379"/>
    <col min="11777" max="11777" width="5" style="379" customWidth="1"/>
    <col min="11778" max="11778" width="4.140625" style="379" customWidth="1"/>
    <col min="11779" max="11779" width="47.85546875" style="379" customWidth="1"/>
    <col min="11780" max="11780" width="5" style="379" customWidth="1"/>
    <col min="11781" max="11781" width="7.5703125" style="379" customWidth="1"/>
    <col min="11782" max="11782" width="11" style="379" customWidth="1"/>
    <col min="11783" max="11783" width="14.42578125" style="379" customWidth="1"/>
    <col min="11784" max="11785" width="11.85546875" style="379" customWidth="1"/>
    <col min="11786" max="11787" width="9.140625" style="379"/>
    <col min="11788" max="11788" width="7.85546875" style="379" customWidth="1"/>
    <col min="11789" max="12032" width="9.140625" style="379"/>
    <col min="12033" max="12033" width="5" style="379" customWidth="1"/>
    <col min="12034" max="12034" width="4.140625" style="379" customWidth="1"/>
    <col min="12035" max="12035" width="47.85546875" style="379" customWidth="1"/>
    <col min="12036" max="12036" width="5" style="379" customWidth="1"/>
    <col min="12037" max="12037" width="7.5703125" style="379" customWidth="1"/>
    <col min="12038" max="12038" width="11" style="379" customWidth="1"/>
    <col min="12039" max="12039" width="14.42578125" style="379" customWidth="1"/>
    <col min="12040" max="12041" width="11.85546875" style="379" customWidth="1"/>
    <col min="12042" max="12043" width="9.140625" style="379"/>
    <col min="12044" max="12044" width="7.85546875" style="379" customWidth="1"/>
    <col min="12045" max="12288" width="9.140625" style="379"/>
    <col min="12289" max="12289" width="5" style="379" customWidth="1"/>
    <col min="12290" max="12290" width="4.140625" style="379" customWidth="1"/>
    <col min="12291" max="12291" width="47.85546875" style="379" customWidth="1"/>
    <col min="12292" max="12292" width="5" style="379" customWidth="1"/>
    <col min="12293" max="12293" width="7.5703125" style="379" customWidth="1"/>
    <col min="12294" max="12294" width="11" style="379" customWidth="1"/>
    <col min="12295" max="12295" width="14.42578125" style="379" customWidth="1"/>
    <col min="12296" max="12297" width="11.85546875" style="379" customWidth="1"/>
    <col min="12298" max="12299" width="9.140625" style="379"/>
    <col min="12300" max="12300" width="7.85546875" style="379" customWidth="1"/>
    <col min="12301" max="12544" width="9.140625" style="379"/>
    <col min="12545" max="12545" width="5" style="379" customWidth="1"/>
    <col min="12546" max="12546" width="4.140625" style="379" customWidth="1"/>
    <col min="12547" max="12547" width="47.85546875" style="379" customWidth="1"/>
    <col min="12548" max="12548" width="5" style="379" customWidth="1"/>
    <col min="12549" max="12549" width="7.5703125" style="379" customWidth="1"/>
    <col min="12550" max="12550" width="11" style="379" customWidth="1"/>
    <col min="12551" max="12551" width="14.42578125" style="379" customWidth="1"/>
    <col min="12552" max="12553" width="11.85546875" style="379" customWidth="1"/>
    <col min="12554" max="12555" width="9.140625" style="379"/>
    <col min="12556" max="12556" width="7.85546875" style="379" customWidth="1"/>
    <col min="12557" max="12800" width="9.140625" style="379"/>
    <col min="12801" max="12801" width="5" style="379" customWidth="1"/>
    <col min="12802" max="12802" width="4.140625" style="379" customWidth="1"/>
    <col min="12803" max="12803" width="47.85546875" style="379" customWidth="1"/>
    <col min="12804" max="12804" width="5" style="379" customWidth="1"/>
    <col min="12805" max="12805" width="7.5703125" style="379" customWidth="1"/>
    <col min="12806" max="12806" width="11" style="379" customWidth="1"/>
    <col min="12807" max="12807" width="14.42578125" style="379" customWidth="1"/>
    <col min="12808" max="12809" width="11.85546875" style="379" customWidth="1"/>
    <col min="12810" max="12811" width="9.140625" style="379"/>
    <col min="12812" max="12812" width="7.85546875" style="379" customWidth="1"/>
    <col min="12813" max="13056" width="9.140625" style="379"/>
    <col min="13057" max="13057" width="5" style="379" customWidth="1"/>
    <col min="13058" max="13058" width="4.140625" style="379" customWidth="1"/>
    <col min="13059" max="13059" width="47.85546875" style="379" customWidth="1"/>
    <col min="13060" max="13060" width="5" style="379" customWidth="1"/>
    <col min="13061" max="13061" width="7.5703125" style="379" customWidth="1"/>
    <col min="13062" max="13062" width="11" style="379" customWidth="1"/>
    <col min="13063" max="13063" width="14.42578125" style="379" customWidth="1"/>
    <col min="13064" max="13065" width="11.85546875" style="379" customWidth="1"/>
    <col min="13066" max="13067" width="9.140625" style="379"/>
    <col min="13068" max="13068" width="7.85546875" style="379" customWidth="1"/>
    <col min="13069" max="13312" width="9.140625" style="379"/>
    <col min="13313" max="13313" width="5" style="379" customWidth="1"/>
    <col min="13314" max="13314" width="4.140625" style="379" customWidth="1"/>
    <col min="13315" max="13315" width="47.85546875" style="379" customWidth="1"/>
    <col min="13316" max="13316" width="5" style="379" customWidth="1"/>
    <col min="13317" max="13317" width="7.5703125" style="379" customWidth="1"/>
    <col min="13318" max="13318" width="11" style="379" customWidth="1"/>
    <col min="13319" max="13319" width="14.42578125" style="379" customWidth="1"/>
    <col min="13320" max="13321" width="11.85546875" style="379" customWidth="1"/>
    <col min="13322" max="13323" width="9.140625" style="379"/>
    <col min="13324" max="13324" width="7.85546875" style="379" customWidth="1"/>
    <col min="13325" max="13568" width="9.140625" style="379"/>
    <col min="13569" max="13569" width="5" style="379" customWidth="1"/>
    <col min="13570" max="13570" width="4.140625" style="379" customWidth="1"/>
    <col min="13571" max="13571" width="47.85546875" style="379" customWidth="1"/>
    <col min="13572" max="13572" width="5" style="379" customWidth="1"/>
    <col min="13573" max="13573" width="7.5703125" style="379" customWidth="1"/>
    <col min="13574" max="13574" width="11" style="379" customWidth="1"/>
    <col min="13575" max="13575" width="14.42578125" style="379" customWidth="1"/>
    <col min="13576" max="13577" width="11.85546875" style="379" customWidth="1"/>
    <col min="13578" max="13579" width="9.140625" style="379"/>
    <col min="13580" max="13580" width="7.85546875" style="379" customWidth="1"/>
    <col min="13581" max="13824" width="9.140625" style="379"/>
    <col min="13825" max="13825" width="5" style="379" customWidth="1"/>
    <col min="13826" max="13826" width="4.140625" style="379" customWidth="1"/>
    <col min="13827" max="13827" width="47.85546875" style="379" customWidth="1"/>
    <col min="13828" max="13828" width="5" style="379" customWidth="1"/>
    <col min="13829" max="13829" width="7.5703125" style="379" customWidth="1"/>
    <col min="13830" max="13830" width="11" style="379" customWidth="1"/>
    <col min="13831" max="13831" width="14.42578125" style="379" customWidth="1"/>
    <col min="13832" max="13833" width="11.85546875" style="379" customWidth="1"/>
    <col min="13834" max="13835" width="9.140625" style="379"/>
    <col min="13836" max="13836" width="7.85546875" style="379" customWidth="1"/>
    <col min="13837" max="14080" width="9.140625" style="379"/>
    <col min="14081" max="14081" width="5" style="379" customWidth="1"/>
    <col min="14082" max="14082" width="4.140625" style="379" customWidth="1"/>
    <col min="14083" max="14083" width="47.85546875" style="379" customWidth="1"/>
    <col min="14084" max="14084" width="5" style="379" customWidth="1"/>
    <col min="14085" max="14085" width="7.5703125" style="379" customWidth="1"/>
    <col min="14086" max="14086" width="11" style="379" customWidth="1"/>
    <col min="14087" max="14087" width="14.42578125" style="379" customWidth="1"/>
    <col min="14088" max="14089" width="11.85546875" style="379" customWidth="1"/>
    <col min="14090" max="14091" width="9.140625" style="379"/>
    <col min="14092" max="14092" width="7.85546875" style="379" customWidth="1"/>
    <col min="14093" max="14336" width="9.140625" style="379"/>
    <col min="14337" max="14337" width="5" style="379" customWidth="1"/>
    <col min="14338" max="14338" width="4.140625" style="379" customWidth="1"/>
    <col min="14339" max="14339" width="47.85546875" style="379" customWidth="1"/>
    <col min="14340" max="14340" width="5" style="379" customWidth="1"/>
    <col min="14341" max="14341" width="7.5703125" style="379" customWidth="1"/>
    <col min="14342" max="14342" width="11" style="379" customWidth="1"/>
    <col min="14343" max="14343" width="14.42578125" style="379" customWidth="1"/>
    <col min="14344" max="14345" width="11.85546875" style="379" customWidth="1"/>
    <col min="14346" max="14347" width="9.140625" style="379"/>
    <col min="14348" max="14348" width="7.85546875" style="379" customWidth="1"/>
    <col min="14349" max="14592" width="9.140625" style="379"/>
    <col min="14593" max="14593" width="5" style="379" customWidth="1"/>
    <col min="14594" max="14594" width="4.140625" style="379" customWidth="1"/>
    <col min="14595" max="14595" width="47.85546875" style="379" customWidth="1"/>
    <col min="14596" max="14596" width="5" style="379" customWidth="1"/>
    <col min="14597" max="14597" width="7.5703125" style="379" customWidth="1"/>
    <col min="14598" max="14598" width="11" style="379" customWidth="1"/>
    <col min="14599" max="14599" width="14.42578125" style="379" customWidth="1"/>
    <col min="14600" max="14601" width="11.85546875" style="379" customWidth="1"/>
    <col min="14602" max="14603" width="9.140625" style="379"/>
    <col min="14604" max="14604" width="7.85546875" style="379" customWidth="1"/>
    <col min="14605" max="14848" width="9.140625" style="379"/>
    <col min="14849" max="14849" width="5" style="379" customWidth="1"/>
    <col min="14850" max="14850" width="4.140625" style="379" customWidth="1"/>
    <col min="14851" max="14851" width="47.85546875" style="379" customWidth="1"/>
    <col min="14852" max="14852" width="5" style="379" customWidth="1"/>
    <col min="14853" max="14853" width="7.5703125" style="379" customWidth="1"/>
    <col min="14854" max="14854" width="11" style="379" customWidth="1"/>
    <col min="14855" max="14855" width="14.42578125" style="379" customWidth="1"/>
    <col min="14856" max="14857" width="11.85546875" style="379" customWidth="1"/>
    <col min="14858" max="14859" width="9.140625" style="379"/>
    <col min="14860" max="14860" width="7.85546875" style="379" customWidth="1"/>
    <col min="14861" max="15104" width="9.140625" style="379"/>
    <col min="15105" max="15105" width="5" style="379" customWidth="1"/>
    <col min="15106" max="15106" width="4.140625" style="379" customWidth="1"/>
    <col min="15107" max="15107" width="47.85546875" style="379" customWidth="1"/>
    <col min="15108" max="15108" width="5" style="379" customWidth="1"/>
    <col min="15109" max="15109" width="7.5703125" style="379" customWidth="1"/>
    <col min="15110" max="15110" width="11" style="379" customWidth="1"/>
    <col min="15111" max="15111" width="14.42578125" style="379" customWidth="1"/>
    <col min="15112" max="15113" width="11.85546875" style="379" customWidth="1"/>
    <col min="15114" max="15115" width="9.140625" style="379"/>
    <col min="15116" max="15116" width="7.85546875" style="379" customWidth="1"/>
    <col min="15117" max="15360" width="9.140625" style="379"/>
    <col min="15361" max="15361" width="5" style="379" customWidth="1"/>
    <col min="15362" max="15362" width="4.140625" style="379" customWidth="1"/>
    <col min="15363" max="15363" width="47.85546875" style="379" customWidth="1"/>
    <col min="15364" max="15364" width="5" style="379" customWidth="1"/>
    <col min="15365" max="15365" width="7.5703125" style="379" customWidth="1"/>
    <col min="15366" max="15366" width="11" style="379" customWidth="1"/>
    <col min="15367" max="15367" width="14.42578125" style="379" customWidth="1"/>
    <col min="15368" max="15369" width="11.85546875" style="379" customWidth="1"/>
    <col min="15370" max="15371" width="9.140625" style="379"/>
    <col min="15372" max="15372" width="7.85546875" style="379" customWidth="1"/>
    <col min="15373" max="15616" width="9.140625" style="379"/>
    <col min="15617" max="15617" width="5" style="379" customWidth="1"/>
    <col min="15618" max="15618" width="4.140625" style="379" customWidth="1"/>
    <col min="15619" max="15619" width="47.85546875" style="379" customWidth="1"/>
    <col min="15620" max="15620" width="5" style="379" customWidth="1"/>
    <col min="15621" max="15621" width="7.5703125" style="379" customWidth="1"/>
    <col min="15622" max="15622" width="11" style="379" customWidth="1"/>
    <col min="15623" max="15623" width="14.42578125" style="379" customWidth="1"/>
    <col min="15624" max="15625" width="11.85546875" style="379" customWidth="1"/>
    <col min="15626" max="15627" width="9.140625" style="379"/>
    <col min="15628" max="15628" width="7.85546875" style="379" customWidth="1"/>
    <col min="15629" max="15872" width="9.140625" style="379"/>
    <col min="15873" max="15873" width="5" style="379" customWidth="1"/>
    <col min="15874" max="15874" width="4.140625" style="379" customWidth="1"/>
    <col min="15875" max="15875" width="47.85546875" style="379" customWidth="1"/>
    <col min="15876" max="15876" width="5" style="379" customWidth="1"/>
    <col min="15877" max="15877" width="7.5703125" style="379" customWidth="1"/>
    <col min="15878" max="15878" width="11" style="379" customWidth="1"/>
    <col min="15879" max="15879" width="14.42578125" style="379" customWidth="1"/>
    <col min="15880" max="15881" width="11.85546875" style="379" customWidth="1"/>
    <col min="15882" max="15883" width="9.140625" style="379"/>
    <col min="15884" max="15884" width="7.85546875" style="379" customWidth="1"/>
    <col min="15885" max="16128" width="9.140625" style="379"/>
    <col min="16129" max="16129" width="5" style="379" customWidth="1"/>
    <col min="16130" max="16130" width="4.140625" style="379" customWidth="1"/>
    <col min="16131" max="16131" width="47.85546875" style="379" customWidth="1"/>
    <col min="16132" max="16132" width="5" style="379" customWidth="1"/>
    <col min="16133" max="16133" width="7.5703125" style="379" customWidth="1"/>
    <col min="16134" max="16134" width="11" style="379" customWidth="1"/>
    <col min="16135" max="16135" width="14.42578125" style="379" customWidth="1"/>
    <col min="16136" max="16137" width="11.85546875" style="379" customWidth="1"/>
    <col min="16138" max="16139" width="9.140625" style="379"/>
    <col min="16140" max="16140" width="7.85546875" style="379" customWidth="1"/>
    <col min="16141" max="16384" width="9.140625" style="379"/>
  </cols>
  <sheetData>
    <row r="1" spans="2:7">
      <c r="B1" s="435"/>
      <c r="C1" s="436"/>
      <c r="D1" s="436"/>
      <c r="E1" s="436"/>
      <c r="F1" s="436"/>
      <c r="G1" s="437"/>
    </row>
    <row r="2" spans="2:7">
      <c r="B2" s="438"/>
      <c r="C2" s="439"/>
      <c r="D2" s="436"/>
      <c r="E2" s="440"/>
      <c r="F2" s="440"/>
      <c r="G2" s="440"/>
    </row>
    <row r="3" spans="2:7">
      <c r="B3" s="438"/>
      <c r="C3" s="441"/>
      <c r="D3" s="436"/>
      <c r="E3" s="440"/>
      <c r="F3" s="440"/>
      <c r="G3" s="440"/>
    </row>
    <row r="4" spans="2:7">
      <c r="B4" s="438"/>
      <c r="C4" s="436" t="s">
        <v>349</v>
      </c>
      <c r="D4" s="436"/>
      <c r="E4" s="440"/>
      <c r="F4" s="440"/>
      <c r="G4" s="440"/>
    </row>
    <row r="5" spans="2:7">
      <c r="B5" s="438"/>
      <c r="C5" s="442" t="str">
        <f>[1]NASL!B2</f>
        <v>OBČINA BREŽICE</v>
      </c>
      <c r="D5" s="379"/>
      <c r="E5" s="436"/>
      <c r="F5" s="436"/>
      <c r="G5" s="436"/>
    </row>
    <row r="6" spans="2:7">
      <c r="B6" s="438"/>
      <c r="C6" s="442" t="str">
        <f>[1]NASL!B3</f>
        <v>Cesta prvih borcev 18</v>
      </c>
      <c r="D6" s="379"/>
      <c r="E6" s="436"/>
      <c r="F6" s="436"/>
      <c r="G6" s="436"/>
    </row>
    <row r="7" spans="2:7">
      <c r="B7" s="438"/>
      <c r="C7" s="442" t="str">
        <f>[1]NASL!B4</f>
        <v>8250 Brežice</v>
      </c>
      <c r="D7" s="379"/>
      <c r="E7" s="436"/>
      <c r="F7" s="436"/>
      <c r="G7" s="436"/>
    </row>
    <row r="8" spans="2:7">
      <c r="B8" s="438"/>
      <c r="C8" s="436"/>
      <c r="D8" s="436"/>
      <c r="E8" s="436"/>
      <c r="F8" s="436"/>
      <c r="G8" s="436"/>
    </row>
    <row r="9" spans="2:7">
      <c r="B9" s="438"/>
      <c r="C9" s="436" t="s">
        <v>350</v>
      </c>
      <c r="D9" s="379"/>
      <c r="E9" s="436"/>
      <c r="F9" s="436"/>
      <c r="G9" s="436"/>
    </row>
    <row r="10" spans="2:7" ht="25.5" customHeight="1">
      <c r="B10" s="438"/>
      <c r="C10" s="442" t="str">
        <f>[1]NASL!B6</f>
        <v>UREDITEV CESTE S PLOČNIKOM GLOBOKO - BOJSNO</v>
      </c>
      <c r="D10" s="443"/>
      <c r="E10" s="436"/>
      <c r="F10" s="436"/>
      <c r="G10" s="436"/>
    </row>
    <row r="11" spans="2:7">
      <c r="B11" s="438"/>
      <c r="C11" s="436"/>
      <c r="D11" s="436"/>
      <c r="E11" s="436"/>
      <c r="F11" s="436"/>
      <c r="G11" s="436"/>
    </row>
    <row r="12" spans="2:7" ht="15.75">
      <c r="B12" s="438"/>
      <c r="C12" s="444" t="str">
        <f>[1]NASL!B8</f>
        <v>OPORNA STENA</v>
      </c>
      <c r="D12" s="436"/>
      <c r="E12" s="436"/>
      <c r="F12" s="436"/>
      <c r="G12" s="436"/>
    </row>
    <row r="13" spans="2:7">
      <c r="B13" s="438"/>
      <c r="C13" s="436"/>
      <c r="D13" s="436"/>
      <c r="E13" s="436"/>
      <c r="F13" s="436"/>
      <c r="G13" s="436"/>
    </row>
    <row r="14" spans="2:7">
      <c r="B14" s="438"/>
      <c r="C14" s="436" t="s">
        <v>351</v>
      </c>
      <c r="D14" s="443"/>
      <c r="E14" s="436"/>
      <c r="F14" s="436"/>
      <c r="G14" s="436"/>
    </row>
    <row r="15" spans="2:7">
      <c r="B15" s="438"/>
      <c r="C15" s="442" t="str">
        <f>[1]NASL!B11</f>
        <v>POPIS DEL</v>
      </c>
      <c r="D15" s="443"/>
      <c r="E15" s="436"/>
      <c r="F15" s="436"/>
      <c r="G15" s="436"/>
    </row>
    <row r="16" spans="2:7">
      <c r="B16" s="438"/>
      <c r="C16" s="442" t="str">
        <f>[1]NASL!B12</f>
        <v>GRADBENO OBRTNIŠKA DELA</v>
      </c>
      <c r="D16" s="443"/>
      <c r="E16" s="436"/>
      <c r="F16" s="436"/>
      <c r="G16" s="436"/>
    </row>
    <row r="17" spans="1:110" s="377" customFormat="1" ht="11.25">
      <c r="A17" s="374"/>
      <c r="B17" s="438"/>
      <c r="C17" s="436"/>
      <c r="D17" s="436"/>
      <c r="E17" s="436"/>
      <c r="F17" s="436"/>
      <c r="G17" s="436"/>
      <c r="I17" s="378"/>
      <c r="J17" s="429"/>
      <c r="K17" s="429"/>
      <c r="L17" s="416"/>
    </row>
    <row r="18" spans="1:110">
      <c r="B18" s="438"/>
      <c r="C18" s="436" t="s">
        <v>352</v>
      </c>
      <c r="D18" s="379"/>
      <c r="E18" s="436"/>
      <c r="F18" s="436"/>
      <c r="G18" s="436"/>
    </row>
    <row r="19" spans="1:110" s="377" customFormat="1">
      <c r="A19" s="374"/>
      <c r="B19" s="438"/>
      <c r="C19" s="442" t="str">
        <f>[1]NASL!B46</f>
        <v>3 - 65 - PO - 2020</v>
      </c>
      <c r="D19" s="436"/>
      <c r="E19" s="436"/>
      <c r="F19" s="445"/>
      <c r="G19" s="436"/>
      <c r="I19" s="378"/>
      <c r="J19" s="429"/>
      <c r="K19" s="429"/>
      <c r="L19" s="416"/>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379"/>
      <c r="AK19" s="379"/>
      <c r="AL19" s="379"/>
      <c r="AM19" s="379"/>
      <c r="AN19" s="379"/>
      <c r="AO19" s="379"/>
      <c r="AP19" s="379"/>
      <c r="AQ19" s="379"/>
      <c r="AR19" s="379"/>
      <c r="AS19" s="379"/>
      <c r="AT19" s="379"/>
      <c r="AU19" s="379"/>
      <c r="AV19" s="379"/>
      <c r="AW19" s="379"/>
      <c r="AX19" s="379"/>
      <c r="AY19" s="379"/>
      <c r="AZ19" s="379"/>
      <c r="BA19" s="379"/>
      <c r="BB19" s="379"/>
      <c r="BC19" s="379"/>
      <c r="BD19" s="379"/>
      <c r="BE19" s="379"/>
      <c r="BF19" s="379"/>
      <c r="BG19" s="379"/>
      <c r="BH19" s="379"/>
      <c r="BI19" s="379"/>
      <c r="BJ19" s="379"/>
      <c r="BK19" s="379"/>
      <c r="BL19" s="379"/>
      <c r="BM19" s="379"/>
      <c r="BN19" s="379"/>
      <c r="BO19" s="379"/>
      <c r="BP19" s="379"/>
      <c r="BQ19" s="379"/>
      <c r="BR19" s="379"/>
      <c r="BS19" s="379"/>
      <c r="BT19" s="379"/>
      <c r="BU19" s="379"/>
      <c r="BV19" s="379"/>
      <c r="BW19" s="379"/>
      <c r="BX19" s="379"/>
      <c r="BY19" s="379"/>
      <c r="BZ19" s="379"/>
      <c r="CA19" s="379"/>
      <c r="CB19" s="379"/>
      <c r="CC19" s="379"/>
      <c r="CD19" s="379"/>
      <c r="CE19" s="379"/>
      <c r="CF19" s="379"/>
      <c r="CG19" s="379"/>
      <c r="CH19" s="379"/>
      <c r="CI19" s="379"/>
      <c r="CJ19" s="379"/>
      <c r="CK19" s="379"/>
      <c r="CL19" s="379"/>
      <c r="CM19" s="379"/>
      <c r="CN19" s="379"/>
      <c r="CO19" s="379"/>
      <c r="CP19" s="379"/>
      <c r="CQ19" s="379"/>
      <c r="CR19" s="379"/>
      <c r="CS19" s="379"/>
      <c r="CT19" s="379"/>
      <c r="CU19" s="379"/>
      <c r="CV19" s="379"/>
      <c r="CW19" s="379"/>
      <c r="CX19" s="379"/>
      <c r="CY19" s="379"/>
      <c r="CZ19" s="379"/>
      <c r="DA19" s="379"/>
      <c r="DB19" s="379"/>
      <c r="DC19" s="379"/>
      <c r="DD19" s="379"/>
      <c r="DE19" s="379"/>
      <c r="DF19" s="379"/>
    </row>
    <row r="20" spans="1:110" s="377" customFormat="1" ht="11.25">
      <c r="A20" s="374"/>
      <c r="B20" s="438"/>
      <c r="C20" s="436"/>
      <c r="D20" s="436"/>
      <c r="E20" s="436"/>
      <c r="F20" s="436"/>
      <c r="G20" s="436"/>
      <c r="I20" s="378"/>
      <c r="J20" s="429"/>
      <c r="K20" s="429"/>
      <c r="L20" s="416"/>
    </row>
    <row r="21" spans="1:110" s="472" customFormat="1">
      <c r="A21" s="469"/>
      <c r="B21" s="470"/>
      <c r="C21" s="471"/>
      <c r="E21" s="473"/>
      <c r="F21" s="473"/>
      <c r="G21" s="474"/>
    </row>
    <row r="22" spans="1:110" s="472" customFormat="1" ht="15.75" thickBot="1">
      <c r="A22" s="475"/>
      <c r="B22" s="476"/>
      <c r="C22" s="476" t="s">
        <v>353</v>
      </c>
      <c r="D22" s="477"/>
      <c r="E22" s="477"/>
      <c r="F22" s="477"/>
      <c r="G22" s="477" t="s">
        <v>354</v>
      </c>
    </row>
    <row r="23" spans="1:110" s="472" customFormat="1">
      <c r="A23" s="478"/>
      <c r="B23" s="479"/>
      <c r="C23" s="480"/>
      <c r="D23" s="481"/>
      <c r="E23" s="482"/>
      <c r="F23" s="482"/>
      <c r="G23" s="482"/>
    </row>
    <row r="24" spans="1:110" s="472" customFormat="1">
      <c r="A24" s="469"/>
      <c r="B24" s="470" t="s">
        <v>355</v>
      </c>
      <c r="C24" s="471" t="s">
        <v>356</v>
      </c>
      <c r="E24" s="473"/>
      <c r="F24" s="473"/>
      <c r="G24" s="474">
        <v>82.5</v>
      </c>
    </row>
    <row r="25" spans="1:110" s="377" customFormat="1">
      <c r="A25" s="374"/>
      <c r="B25" s="438"/>
      <c r="C25" s="446"/>
      <c r="D25" s="436"/>
      <c r="E25" s="436"/>
      <c r="F25" s="445"/>
      <c r="G25" s="436"/>
      <c r="I25" s="378"/>
      <c r="J25" s="429"/>
      <c r="K25" s="429"/>
      <c r="L25" s="416"/>
    </row>
    <row r="26" spans="1:110" s="410" customFormat="1" ht="15.75" thickBot="1">
      <c r="A26" s="475"/>
      <c r="B26" s="476"/>
      <c r="C26" s="476" t="s">
        <v>357</v>
      </c>
      <c r="D26" s="476"/>
      <c r="E26" s="476"/>
      <c r="F26" s="476"/>
      <c r="G26" s="483" t="s">
        <v>358</v>
      </c>
    </row>
    <row r="27" spans="1:110" s="377" customFormat="1">
      <c r="A27" s="374"/>
      <c r="B27" s="438"/>
      <c r="C27" s="446"/>
      <c r="D27" s="436"/>
      <c r="E27" s="436"/>
      <c r="F27" s="445"/>
      <c r="G27" s="436"/>
      <c r="I27" s="378"/>
      <c r="J27" s="429"/>
      <c r="K27" s="429"/>
      <c r="L27" s="416"/>
    </row>
    <row r="28" spans="1:110" s="481" customFormat="1">
      <c r="A28" s="521"/>
      <c r="B28" s="521"/>
      <c r="C28" s="471" t="s">
        <v>359</v>
      </c>
      <c r="E28" s="482"/>
      <c r="F28" s="482"/>
      <c r="G28" s="484">
        <f>G40/G24</f>
        <v>7.5151515151515156</v>
      </c>
    </row>
    <row r="29" spans="1:110" s="377" customFormat="1">
      <c r="A29" s="374"/>
      <c r="B29" s="438"/>
      <c r="C29" s="446"/>
      <c r="D29" s="436"/>
      <c r="E29" s="436"/>
      <c r="F29" s="445"/>
      <c r="G29" s="436"/>
      <c r="I29" s="378"/>
      <c r="J29" s="429"/>
      <c r="K29" s="429"/>
      <c r="L29" s="416"/>
    </row>
    <row r="30" spans="1:110" s="410" customFormat="1" ht="15.75" thickBot="1">
      <c r="A30" s="475"/>
      <c r="B30" s="476"/>
      <c r="C30" s="476" t="s">
        <v>360</v>
      </c>
      <c r="D30" s="476"/>
      <c r="E30" s="476"/>
      <c r="F30" s="476"/>
      <c r="G30" s="483"/>
    </row>
    <row r="31" spans="1:110" s="377" customFormat="1">
      <c r="A31" s="374"/>
      <c r="B31" s="438"/>
      <c r="C31" s="446"/>
      <c r="D31" s="436"/>
      <c r="E31" s="436"/>
      <c r="F31" s="445"/>
      <c r="G31" s="436"/>
      <c r="I31" s="378"/>
      <c r="J31" s="429"/>
      <c r="K31" s="429"/>
      <c r="L31" s="416"/>
    </row>
    <row r="32" spans="1:110" s="377" customFormat="1">
      <c r="A32" s="374"/>
      <c r="B32" s="438"/>
      <c r="C32" s="446" t="s">
        <v>361</v>
      </c>
      <c r="D32" s="436"/>
      <c r="E32" s="436"/>
      <c r="F32" s="445"/>
      <c r="G32" s="485" t="s">
        <v>362</v>
      </c>
      <c r="I32" s="378"/>
      <c r="J32" s="429"/>
      <c r="K32" s="429"/>
      <c r="L32" s="416"/>
    </row>
    <row r="33" spans="1:12" s="377" customFormat="1" ht="11.25">
      <c r="A33" s="374"/>
      <c r="B33" s="438"/>
      <c r="C33" s="436"/>
      <c r="D33" s="436"/>
      <c r="E33" s="436"/>
      <c r="F33" s="445"/>
      <c r="G33" s="436"/>
      <c r="I33" s="378"/>
      <c r="J33" s="429"/>
      <c r="K33" s="429"/>
      <c r="L33" s="416"/>
    </row>
    <row r="34" spans="1:12" s="377" customFormat="1" ht="15">
      <c r="A34" s="486" t="s">
        <v>363</v>
      </c>
      <c r="B34" s="487"/>
      <c r="C34" s="1" t="str">
        <f>'A-Gradbena dela REKAP'!C32</f>
        <v>GRADBENA DELA</v>
      </c>
      <c r="D34" s="488" t="s">
        <v>364</v>
      </c>
      <c r="E34" s="488"/>
      <c r="F34" s="488"/>
      <c r="G34" s="489">
        <f>'A-Gradbena dela REKAP'!G32</f>
        <v>0</v>
      </c>
      <c r="I34" s="378"/>
      <c r="J34" s="429"/>
      <c r="K34" s="429"/>
      <c r="L34" s="416"/>
    </row>
    <row r="35" spans="1:12" s="377" customFormat="1" ht="11.25">
      <c r="A35" s="374"/>
      <c r="B35" s="438"/>
      <c r="C35" s="436"/>
      <c r="D35" s="436"/>
      <c r="E35" s="436"/>
      <c r="F35" s="445"/>
      <c r="G35" s="436"/>
      <c r="I35" s="378"/>
      <c r="J35" s="429"/>
      <c r="K35" s="429"/>
      <c r="L35" s="416"/>
    </row>
    <row r="36" spans="1:12" s="377" customFormat="1" ht="15">
      <c r="A36" s="486" t="s">
        <v>365</v>
      </c>
      <c r="B36" s="487"/>
      <c r="C36" s="1" t="s">
        <v>366</v>
      </c>
      <c r="D36" s="488" t="s">
        <v>364</v>
      </c>
      <c r="E36" s="488"/>
      <c r="F36" s="488"/>
      <c r="G36" s="489">
        <f>'B-Obrtniška dela REKAP'!G31</f>
        <v>0</v>
      </c>
      <c r="I36" s="378"/>
      <c r="J36" s="429"/>
      <c r="K36" s="429"/>
      <c r="L36" s="416"/>
    </row>
    <row r="37" spans="1:12" s="377" customFormat="1" ht="11.25">
      <c r="A37" s="374"/>
      <c r="B37" s="438"/>
      <c r="C37" s="436"/>
      <c r="D37" s="436"/>
      <c r="E37" s="436"/>
      <c r="F37" s="445"/>
      <c r="G37" s="436"/>
      <c r="I37" s="378"/>
      <c r="J37" s="429"/>
      <c r="K37" s="429"/>
      <c r="L37" s="416"/>
    </row>
    <row r="38" spans="1:12" s="377" customFormat="1" ht="15">
      <c r="A38" s="486" t="s">
        <v>367</v>
      </c>
      <c r="B38" s="487"/>
      <c r="C38" s="1" t="s">
        <v>368</v>
      </c>
      <c r="D38" s="488" t="s">
        <v>364</v>
      </c>
      <c r="E38" s="488"/>
      <c r="F38" s="488"/>
      <c r="G38" s="489">
        <f>'C-Tuje storitve'!G5</f>
        <v>620</v>
      </c>
      <c r="I38" s="378"/>
      <c r="J38" s="429"/>
      <c r="K38" s="429"/>
      <c r="L38" s="416"/>
    </row>
    <row r="39" spans="1:12" s="377" customFormat="1" ht="11.25">
      <c r="A39" s="374"/>
      <c r="B39" s="438"/>
      <c r="C39" s="436"/>
      <c r="D39" s="436"/>
      <c r="E39" s="436"/>
      <c r="F39" s="445"/>
      <c r="G39" s="436"/>
      <c r="I39" s="378"/>
      <c r="J39" s="429"/>
      <c r="K39" s="429"/>
      <c r="L39" s="416"/>
    </row>
    <row r="40" spans="1:12" s="377" customFormat="1" ht="15">
      <c r="A40" s="490" t="s">
        <v>369</v>
      </c>
      <c r="B40" s="490"/>
      <c r="C40" s="490" t="s">
        <v>370</v>
      </c>
      <c r="D40" s="491" t="s">
        <v>371</v>
      </c>
      <c r="E40" s="491"/>
      <c r="F40" s="491"/>
      <c r="G40" s="492">
        <f>SUM(G34:G38)</f>
        <v>620</v>
      </c>
      <c r="I40" s="378"/>
      <c r="J40" s="429"/>
      <c r="K40" s="429"/>
      <c r="L40" s="416"/>
    </row>
    <row r="41" spans="1:12" s="377" customFormat="1" ht="11.25">
      <c r="A41" s="374"/>
      <c r="B41" s="458"/>
      <c r="C41" s="466"/>
      <c r="D41" s="437"/>
      <c r="E41" s="437"/>
      <c r="F41" s="460"/>
      <c r="G41" s="437"/>
      <c r="I41" s="378"/>
      <c r="J41" s="429"/>
      <c r="K41" s="429"/>
      <c r="L41" s="416"/>
    </row>
    <row r="42" spans="1:12" s="377" customFormat="1" ht="11.25">
      <c r="A42" s="374"/>
      <c r="B42" s="438"/>
      <c r="C42" s="493"/>
      <c r="D42" s="436"/>
      <c r="E42" s="494"/>
      <c r="F42" s="436"/>
      <c r="G42" s="457"/>
      <c r="I42" s="378"/>
      <c r="J42" s="429"/>
      <c r="K42" s="429"/>
      <c r="L42" s="416"/>
    </row>
    <row r="43" spans="1:12" s="377" customFormat="1" ht="11.25">
      <c r="A43" s="374"/>
      <c r="B43" s="374"/>
      <c r="C43" s="155"/>
      <c r="D43" s="375"/>
      <c r="E43" s="375"/>
      <c r="F43" s="376"/>
      <c r="G43" s="376"/>
      <c r="I43" s="378"/>
      <c r="J43" s="429"/>
      <c r="K43" s="429"/>
      <c r="L43" s="416"/>
    </row>
    <row r="44" spans="1:12" s="377" customFormat="1" ht="22.5" customHeight="1">
      <c r="A44" s="383"/>
      <c r="B44" s="383"/>
      <c r="C44" s="522" t="s">
        <v>372</v>
      </c>
      <c r="D44" s="523"/>
      <c r="E44" s="523"/>
      <c r="F44" s="523"/>
      <c r="G44" s="3" t="s">
        <v>373</v>
      </c>
      <c r="I44" s="378"/>
      <c r="J44" s="429"/>
      <c r="K44" s="429"/>
      <c r="L44" s="416"/>
    </row>
    <row r="45" spans="1:12" s="377" customFormat="1" ht="11.25">
      <c r="A45" s="374"/>
      <c r="B45" s="438"/>
      <c r="C45" s="493"/>
      <c r="D45" s="436"/>
      <c r="E45" s="494"/>
      <c r="F45" s="436"/>
      <c r="G45" s="457"/>
      <c r="I45" s="378"/>
      <c r="J45" s="429"/>
      <c r="K45" s="429"/>
      <c r="L45" s="416"/>
    </row>
    <row r="46" spans="1:12" s="377" customFormat="1" ht="33" customHeight="1">
      <c r="A46" s="383"/>
      <c r="B46" s="383"/>
      <c r="C46" s="523" t="s">
        <v>374</v>
      </c>
      <c r="D46" s="523"/>
      <c r="E46" s="523"/>
      <c r="F46" s="523"/>
      <c r="G46" s="523"/>
      <c r="I46" s="378"/>
      <c r="J46" s="429"/>
      <c r="K46" s="429"/>
      <c r="L46" s="416"/>
    </row>
  </sheetData>
  <sheetProtection selectLockedCells="1"/>
  <mergeCells count="3">
    <mergeCell ref="A28:B28"/>
    <mergeCell ref="C44:F44"/>
    <mergeCell ref="C46:G46"/>
  </mergeCells>
  <hyperlinks>
    <hyperlink ref="C34" location="A.GD.REKAP!Print_Area" display="A.GD.REKAP!Print_Area" xr:uid="{02D34322-11A6-4382-BB56-8AA105959FAA}"/>
    <hyperlink ref="C36" location="B.OD.REKAP!Print_Area" display="OBRTNIŠKA DELA" xr:uid="{B4321711-45E3-4104-AFC7-E8818753F853}"/>
    <hyperlink ref="G44" location="SPL.DOL.!A1" display="SPL.DOL.!A1" xr:uid="{F5CB764C-029F-47E1-A6CC-519094EF5372}"/>
    <hyperlink ref="C38" location="C.TS!A1" display="TUJE STORITVE" xr:uid="{C8746C3E-943D-4312-8F59-4F259EBD3301}"/>
  </hyperlinks>
  <pageMargins left="0.98425196850393704" right="0.31496062992125984" top="0.98425196850393704" bottom="0.98425196850393704" header="0.39370078740157483" footer="0.39370078740157483"/>
  <pageSetup paperSize="9" fitToHeight="0" orientation="portrait" r:id="rId1"/>
  <headerFooter>
    <oddHeader>&amp;L&amp;"Arial,Krepko"&amp;12&amp;K00-045&amp;G&amp;RPOPIS DEL
GRADBENO OBRTNIŠKA DELA</oddHeader>
    <oddFooter>&amp;L&amp;F&amp;C                                      &amp;A&amp;R&amp;P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748EA-F194-44CD-8171-B077321459E7}">
  <sheetPr codeName="List9">
    <tabColor theme="1" tint="4.9989318521683403E-2"/>
  </sheetPr>
  <dimension ref="A1:A836"/>
  <sheetViews>
    <sheetView view="pageBreakPreview" topLeftCell="A66" zoomScaleNormal="100" zoomScaleSheetLayoutView="100" workbookViewId="0">
      <selection activeCell="A74" sqref="A74"/>
    </sheetView>
  </sheetViews>
  <sheetFormatPr defaultRowHeight="20.25"/>
  <cols>
    <col min="1" max="1" width="83.42578125" style="24" customWidth="1"/>
    <col min="2" max="256" width="9.140625" style="25"/>
    <col min="257" max="257" width="83.42578125" style="25" customWidth="1"/>
    <col min="258" max="512" width="9.140625" style="25"/>
    <col min="513" max="513" width="83.42578125" style="25" customWidth="1"/>
    <col min="514" max="768" width="9.140625" style="25"/>
    <col min="769" max="769" width="83.42578125" style="25" customWidth="1"/>
    <col min="770" max="1024" width="9.140625" style="25"/>
    <col min="1025" max="1025" width="83.42578125" style="25" customWidth="1"/>
    <col min="1026" max="1280" width="9.140625" style="25"/>
    <col min="1281" max="1281" width="83.42578125" style="25" customWidth="1"/>
    <col min="1282" max="1536" width="9.140625" style="25"/>
    <col min="1537" max="1537" width="83.42578125" style="25" customWidth="1"/>
    <col min="1538" max="1792" width="9.140625" style="25"/>
    <col min="1793" max="1793" width="83.42578125" style="25" customWidth="1"/>
    <col min="1794" max="2048" width="9.140625" style="25"/>
    <col min="2049" max="2049" width="83.42578125" style="25" customWidth="1"/>
    <col min="2050" max="2304" width="9.140625" style="25"/>
    <col min="2305" max="2305" width="83.42578125" style="25" customWidth="1"/>
    <col min="2306" max="2560" width="9.140625" style="25"/>
    <col min="2561" max="2561" width="83.42578125" style="25" customWidth="1"/>
    <col min="2562" max="2816" width="9.140625" style="25"/>
    <col min="2817" max="2817" width="83.42578125" style="25" customWidth="1"/>
    <col min="2818" max="3072" width="9.140625" style="25"/>
    <col min="3073" max="3073" width="83.42578125" style="25" customWidth="1"/>
    <col min="3074" max="3328" width="9.140625" style="25"/>
    <col min="3329" max="3329" width="83.42578125" style="25" customWidth="1"/>
    <col min="3330" max="3584" width="9.140625" style="25"/>
    <col min="3585" max="3585" width="83.42578125" style="25" customWidth="1"/>
    <col min="3586" max="3840" width="9.140625" style="25"/>
    <col min="3841" max="3841" width="83.42578125" style="25" customWidth="1"/>
    <col min="3842" max="4096" width="9.140625" style="25"/>
    <col min="4097" max="4097" width="83.42578125" style="25" customWidth="1"/>
    <col min="4098" max="4352" width="9.140625" style="25"/>
    <col min="4353" max="4353" width="83.42578125" style="25" customWidth="1"/>
    <col min="4354" max="4608" width="9.140625" style="25"/>
    <col min="4609" max="4609" width="83.42578125" style="25" customWidth="1"/>
    <col min="4610" max="4864" width="9.140625" style="25"/>
    <col min="4865" max="4865" width="83.42578125" style="25" customWidth="1"/>
    <col min="4866" max="5120" width="9.140625" style="25"/>
    <col min="5121" max="5121" width="83.42578125" style="25" customWidth="1"/>
    <col min="5122" max="5376" width="9.140625" style="25"/>
    <col min="5377" max="5377" width="83.42578125" style="25" customWidth="1"/>
    <col min="5378" max="5632" width="9.140625" style="25"/>
    <col min="5633" max="5633" width="83.42578125" style="25" customWidth="1"/>
    <col min="5634" max="5888" width="9.140625" style="25"/>
    <col min="5889" max="5889" width="83.42578125" style="25" customWidth="1"/>
    <col min="5890" max="6144" width="9.140625" style="25"/>
    <col min="6145" max="6145" width="83.42578125" style="25" customWidth="1"/>
    <col min="6146" max="6400" width="9.140625" style="25"/>
    <col min="6401" max="6401" width="83.42578125" style="25" customWidth="1"/>
    <col min="6402" max="6656" width="9.140625" style="25"/>
    <col min="6657" max="6657" width="83.42578125" style="25" customWidth="1"/>
    <col min="6658" max="6912" width="9.140625" style="25"/>
    <col min="6913" max="6913" width="83.42578125" style="25" customWidth="1"/>
    <col min="6914" max="7168" width="9.140625" style="25"/>
    <col min="7169" max="7169" width="83.42578125" style="25" customWidth="1"/>
    <col min="7170" max="7424" width="9.140625" style="25"/>
    <col min="7425" max="7425" width="83.42578125" style="25" customWidth="1"/>
    <col min="7426" max="7680" width="9.140625" style="25"/>
    <col min="7681" max="7681" width="83.42578125" style="25" customWidth="1"/>
    <col min="7682" max="7936" width="9.140625" style="25"/>
    <col min="7937" max="7937" width="83.42578125" style="25" customWidth="1"/>
    <col min="7938" max="8192" width="9.140625" style="25"/>
    <col min="8193" max="8193" width="83.42578125" style="25" customWidth="1"/>
    <col min="8194" max="8448" width="9.140625" style="25"/>
    <col min="8449" max="8449" width="83.42578125" style="25" customWidth="1"/>
    <col min="8450" max="8704" width="9.140625" style="25"/>
    <col min="8705" max="8705" width="83.42578125" style="25" customWidth="1"/>
    <col min="8706" max="8960" width="9.140625" style="25"/>
    <col min="8961" max="8961" width="83.42578125" style="25" customWidth="1"/>
    <col min="8962" max="9216" width="9.140625" style="25"/>
    <col min="9217" max="9217" width="83.42578125" style="25" customWidth="1"/>
    <col min="9218" max="9472" width="9.140625" style="25"/>
    <col min="9473" max="9473" width="83.42578125" style="25" customWidth="1"/>
    <col min="9474" max="9728" width="9.140625" style="25"/>
    <col min="9729" max="9729" width="83.42578125" style="25" customWidth="1"/>
    <col min="9730" max="9984" width="9.140625" style="25"/>
    <col min="9985" max="9985" width="83.42578125" style="25" customWidth="1"/>
    <col min="9986" max="10240" width="9.140625" style="25"/>
    <col min="10241" max="10241" width="83.42578125" style="25" customWidth="1"/>
    <col min="10242" max="10496" width="9.140625" style="25"/>
    <col min="10497" max="10497" width="83.42578125" style="25" customWidth="1"/>
    <col min="10498" max="10752" width="9.140625" style="25"/>
    <col min="10753" max="10753" width="83.42578125" style="25" customWidth="1"/>
    <col min="10754" max="11008" width="9.140625" style="25"/>
    <col min="11009" max="11009" width="83.42578125" style="25" customWidth="1"/>
    <col min="11010" max="11264" width="9.140625" style="25"/>
    <col min="11265" max="11265" width="83.42578125" style="25" customWidth="1"/>
    <col min="11266" max="11520" width="9.140625" style="25"/>
    <col min="11521" max="11521" width="83.42578125" style="25" customWidth="1"/>
    <col min="11522" max="11776" width="9.140625" style="25"/>
    <col min="11777" max="11777" width="83.42578125" style="25" customWidth="1"/>
    <col min="11778" max="12032" width="9.140625" style="25"/>
    <col min="12033" max="12033" width="83.42578125" style="25" customWidth="1"/>
    <col min="12034" max="12288" width="9.140625" style="25"/>
    <col min="12289" max="12289" width="83.42578125" style="25" customWidth="1"/>
    <col min="12290" max="12544" width="9.140625" style="25"/>
    <col min="12545" max="12545" width="83.42578125" style="25" customWidth="1"/>
    <col min="12546" max="12800" width="9.140625" style="25"/>
    <col min="12801" max="12801" width="83.42578125" style="25" customWidth="1"/>
    <col min="12802" max="13056" width="9.140625" style="25"/>
    <col min="13057" max="13057" width="83.42578125" style="25" customWidth="1"/>
    <col min="13058" max="13312" width="9.140625" style="25"/>
    <col min="13313" max="13313" width="83.42578125" style="25" customWidth="1"/>
    <col min="13314" max="13568" width="9.140625" style="25"/>
    <col min="13569" max="13569" width="83.42578125" style="25" customWidth="1"/>
    <col min="13570" max="13824" width="9.140625" style="25"/>
    <col min="13825" max="13825" width="83.42578125" style="25" customWidth="1"/>
    <col min="13826" max="14080" width="9.140625" style="25"/>
    <col min="14081" max="14081" width="83.42578125" style="25" customWidth="1"/>
    <col min="14082" max="14336" width="9.140625" style="25"/>
    <col min="14337" max="14337" width="83.42578125" style="25" customWidth="1"/>
    <col min="14338" max="14592" width="9.140625" style="25"/>
    <col min="14593" max="14593" width="83.42578125" style="25" customWidth="1"/>
    <col min="14594" max="14848" width="9.140625" style="25"/>
    <col min="14849" max="14849" width="83.42578125" style="25" customWidth="1"/>
    <col min="14850" max="15104" width="9.140625" style="25"/>
    <col min="15105" max="15105" width="83.42578125" style="25" customWidth="1"/>
    <col min="15106" max="15360" width="9.140625" style="25"/>
    <col min="15361" max="15361" width="83.42578125" style="25" customWidth="1"/>
    <col min="15362" max="15616" width="9.140625" style="25"/>
    <col min="15617" max="15617" width="83.42578125" style="25" customWidth="1"/>
    <col min="15618" max="15872" width="9.140625" style="25"/>
    <col min="15873" max="15873" width="83.42578125" style="25" customWidth="1"/>
    <col min="15874" max="16128" width="9.140625" style="25"/>
    <col min="16129" max="16129" width="83.42578125" style="25" customWidth="1"/>
    <col min="16130" max="16384" width="9.140625" style="25"/>
  </cols>
  <sheetData>
    <row r="1" spans="1:1" s="5" customFormat="1" ht="15">
      <c r="A1" s="4" t="s">
        <v>375</v>
      </c>
    </row>
    <row r="2" spans="1:1" s="6" customFormat="1" ht="12.75"/>
    <row r="3" spans="1:1" s="6" customFormat="1" ht="12.75">
      <c r="A3" s="6" t="s">
        <v>376</v>
      </c>
    </row>
    <row r="4" spans="1:1" s="5" customFormat="1" ht="12.75">
      <c r="A4" s="7" t="s">
        <v>377</v>
      </c>
    </row>
    <row r="5" spans="1:1" s="5" customFormat="1" ht="12.75">
      <c r="A5" s="7" t="s">
        <v>378</v>
      </c>
    </row>
    <row r="6" spans="1:1" s="5" customFormat="1" ht="12.75">
      <c r="A6" s="7" t="s">
        <v>379</v>
      </c>
    </row>
    <row r="7" spans="1:1" s="5" customFormat="1" ht="12.75">
      <c r="A7" s="8" t="s">
        <v>380</v>
      </c>
    </row>
    <row r="8" spans="1:1" s="5" customFormat="1" ht="12.75">
      <c r="A8" s="8" t="s">
        <v>381</v>
      </c>
    </row>
    <row r="9" spans="1:1" s="5" customFormat="1" ht="12.75">
      <c r="A9" s="8" t="s">
        <v>382</v>
      </c>
    </row>
    <row r="10" spans="1:1" s="5" customFormat="1" ht="12.75">
      <c r="A10" s="8" t="s">
        <v>383</v>
      </c>
    </row>
    <row r="11" spans="1:1" s="5" customFormat="1" ht="12.75">
      <c r="A11" s="8" t="s">
        <v>384</v>
      </c>
    </row>
    <row r="12" spans="1:1" s="6" customFormat="1" ht="12.75">
      <c r="A12" s="9"/>
    </row>
    <row r="13" spans="1:1" s="10" customFormat="1" ht="12.75">
      <c r="A13" s="5" t="s">
        <v>377</v>
      </c>
    </row>
    <row r="14" spans="1:1" s="6" customFormat="1" ht="12.75">
      <c r="A14" s="9"/>
    </row>
    <row r="15" spans="1:1" s="6" customFormat="1" ht="56.25">
      <c r="A15" s="11" t="s">
        <v>385</v>
      </c>
    </row>
    <row r="16" spans="1:1" s="6" customFormat="1" ht="12.75">
      <c r="A16" s="9"/>
    </row>
    <row r="17" spans="1:1" s="10" customFormat="1" ht="12.75">
      <c r="A17" s="5" t="s">
        <v>378</v>
      </c>
    </row>
    <row r="18" spans="1:1" s="12" customFormat="1" ht="12">
      <c r="A18" s="9"/>
    </row>
    <row r="19" spans="1:1" s="10" customFormat="1" ht="90">
      <c r="A19" s="13" t="s">
        <v>386</v>
      </c>
    </row>
    <row r="20" spans="1:1" s="10" customFormat="1" ht="12">
      <c r="A20" s="9"/>
    </row>
    <row r="21" spans="1:1" s="10" customFormat="1" ht="12.75">
      <c r="A21" s="5" t="s">
        <v>387</v>
      </c>
    </row>
    <row r="22" spans="1:1" s="10" customFormat="1" ht="12">
      <c r="A22" s="14"/>
    </row>
    <row r="23" spans="1:1" s="10" customFormat="1" ht="45">
      <c r="A23" s="15" t="s">
        <v>388</v>
      </c>
    </row>
    <row r="24" spans="1:1" s="10" customFormat="1" ht="12">
      <c r="A24" s="9"/>
    </row>
    <row r="25" spans="1:1" s="10" customFormat="1" ht="168.75">
      <c r="A25" s="14" t="s">
        <v>389</v>
      </c>
    </row>
    <row r="26" spans="1:1" s="10" customFormat="1" ht="98.25" customHeight="1">
      <c r="A26" s="14" t="s">
        <v>390</v>
      </c>
    </row>
    <row r="27" spans="1:1" s="10" customFormat="1" ht="12">
      <c r="A27" s="15"/>
    </row>
    <row r="28" spans="1:1" s="10" customFormat="1" ht="12.75">
      <c r="A28" s="5" t="s">
        <v>391</v>
      </c>
    </row>
    <row r="29" spans="1:1" s="10" customFormat="1" ht="12">
      <c r="A29" s="9"/>
    </row>
    <row r="30" spans="1:1" s="10" customFormat="1" ht="22.5">
      <c r="A30" s="15" t="s">
        <v>392</v>
      </c>
    </row>
    <row r="31" spans="1:1" s="10" customFormat="1" ht="12">
      <c r="A31" s="9"/>
    </row>
    <row r="32" spans="1:1" s="10" customFormat="1" ht="135">
      <c r="A32" s="14" t="s">
        <v>393</v>
      </c>
    </row>
    <row r="33" spans="1:1" s="10" customFormat="1" ht="112.5">
      <c r="A33" s="15" t="s">
        <v>394</v>
      </c>
    </row>
    <row r="34" spans="1:1" s="10" customFormat="1" ht="12">
      <c r="A34" s="9" t="s">
        <v>395</v>
      </c>
    </row>
    <row r="35" spans="1:1" s="10" customFormat="1" ht="12">
      <c r="A35" s="9"/>
    </row>
    <row r="36" spans="1:1" s="10" customFormat="1" ht="303.75">
      <c r="A36" s="15" t="s">
        <v>396</v>
      </c>
    </row>
    <row r="37" spans="1:1" s="10" customFormat="1" ht="12">
      <c r="A37" s="9"/>
    </row>
    <row r="38" spans="1:1" s="10" customFormat="1" ht="12">
      <c r="A38" s="16" t="s">
        <v>397</v>
      </c>
    </row>
    <row r="39" spans="1:1" s="10" customFormat="1" ht="12">
      <c r="A39" s="9"/>
    </row>
    <row r="40" spans="1:1" s="10" customFormat="1" ht="12">
      <c r="A40" s="9" t="s">
        <v>398</v>
      </c>
    </row>
    <row r="41" spans="1:1" s="10" customFormat="1" ht="56.25">
      <c r="A41" s="15" t="s">
        <v>399</v>
      </c>
    </row>
    <row r="42" spans="1:1" s="10" customFormat="1" ht="12">
      <c r="A42" s="9"/>
    </row>
    <row r="43" spans="1:1" s="10" customFormat="1" ht="12.75">
      <c r="A43" s="5" t="s">
        <v>400</v>
      </c>
    </row>
    <row r="44" spans="1:1" s="10" customFormat="1" ht="12">
      <c r="A44" s="16"/>
    </row>
    <row r="45" spans="1:1" s="10" customFormat="1" ht="22.5">
      <c r="A45" s="15" t="s">
        <v>401</v>
      </c>
    </row>
    <row r="46" spans="1:1" s="10" customFormat="1" ht="33.75">
      <c r="A46" s="17" t="s">
        <v>402</v>
      </c>
    </row>
    <row r="47" spans="1:1" s="10" customFormat="1" ht="12">
      <c r="A47" s="9"/>
    </row>
    <row r="48" spans="1:1" s="10" customFormat="1" ht="98.25" customHeight="1">
      <c r="A48" s="14" t="s">
        <v>403</v>
      </c>
    </row>
    <row r="49" spans="1:1" s="10" customFormat="1" ht="12">
      <c r="A49" s="9"/>
    </row>
    <row r="50" spans="1:1" s="10" customFormat="1" ht="78.75">
      <c r="A50" s="14" t="s">
        <v>404</v>
      </c>
    </row>
    <row r="51" spans="1:1" s="10" customFormat="1" ht="12">
      <c r="A51" s="9"/>
    </row>
    <row r="52" spans="1:1" s="10" customFormat="1" ht="12">
      <c r="A52" s="16" t="s">
        <v>405</v>
      </c>
    </row>
    <row r="53" spans="1:1" s="10" customFormat="1" ht="12">
      <c r="A53" s="9"/>
    </row>
    <row r="54" spans="1:1" s="10" customFormat="1" ht="12">
      <c r="A54" s="9" t="s">
        <v>398</v>
      </c>
    </row>
    <row r="55" spans="1:1" s="10" customFormat="1" ht="242.25" customHeight="1">
      <c r="A55" s="15" t="s">
        <v>406</v>
      </c>
    </row>
    <row r="56" spans="1:1" s="10" customFormat="1" ht="12">
      <c r="A56" s="9"/>
    </row>
    <row r="57" spans="1:1" s="10" customFormat="1" ht="25.5">
      <c r="A57" s="18" t="s">
        <v>407</v>
      </c>
    </row>
    <row r="58" spans="1:1" s="10" customFormat="1" ht="12">
      <c r="A58" s="9"/>
    </row>
    <row r="59" spans="1:1" s="10" customFormat="1" ht="90">
      <c r="A59" s="14" t="s">
        <v>408</v>
      </c>
    </row>
    <row r="60" spans="1:1" s="10" customFormat="1" ht="12">
      <c r="A60" s="9"/>
    </row>
    <row r="61" spans="1:1" s="10" customFormat="1" ht="49.5" customHeight="1">
      <c r="A61" s="14" t="s">
        <v>409</v>
      </c>
    </row>
    <row r="62" spans="1:1" s="10" customFormat="1" ht="12">
      <c r="A62" s="9"/>
    </row>
    <row r="63" spans="1:1" s="10" customFormat="1" ht="146.25">
      <c r="A63" s="14" t="s">
        <v>410</v>
      </c>
    </row>
    <row r="64" spans="1:1" s="10" customFormat="1" ht="72" customHeight="1">
      <c r="A64" s="14" t="s">
        <v>411</v>
      </c>
    </row>
    <row r="65" spans="1:1" s="10" customFormat="1" ht="12">
      <c r="A65" s="9"/>
    </row>
    <row r="66" spans="1:1" s="10" customFormat="1" ht="104.25" customHeight="1">
      <c r="A66" s="14" t="s">
        <v>412</v>
      </c>
    </row>
    <row r="67" spans="1:1" s="10" customFormat="1" ht="12">
      <c r="A67" s="9"/>
    </row>
    <row r="68" spans="1:1" s="10" customFormat="1" ht="25.5">
      <c r="A68" s="18" t="s">
        <v>413</v>
      </c>
    </row>
    <row r="69" spans="1:1" s="10" customFormat="1" ht="12">
      <c r="A69" s="9"/>
    </row>
    <row r="70" spans="1:1" s="10" customFormat="1" ht="33.75">
      <c r="A70" s="17" t="s">
        <v>414</v>
      </c>
    </row>
    <row r="71" spans="1:1" s="10" customFormat="1" ht="12">
      <c r="A71" s="9"/>
    </row>
    <row r="72" spans="1:1" s="10" customFormat="1" ht="33.75">
      <c r="A72" s="17" t="s">
        <v>415</v>
      </c>
    </row>
    <row r="73" spans="1:1" s="10" customFormat="1" ht="12">
      <c r="A73" s="9"/>
    </row>
    <row r="74" spans="1:1" s="10" customFormat="1" ht="101.25">
      <c r="A74" s="14" t="s">
        <v>416</v>
      </c>
    </row>
    <row r="75" spans="1:1" s="10" customFormat="1" ht="12">
      <c r="A75" s="9"/>
    </row>
    <row r="76" spans="1:1" s="10" customFormat="1" ht="78.75">
      <c r="A76" s="14" t="s">
        <v>417</v>
      </c>
    </row>
    <row r="77" spans="1:1" s="10" customFormat="1" ht="12">
      <c r="A77" s="9"/>
    </row>
    <row r="78" spans="1:1" s="10" customFormat="1" ht="90">
      <c r="A78" s="14" t="s">
        <v>418</v>
      </c>
    </row>
    <row r="79" spans="1:1" s="10" customFormat="1" ht="12">
      <c r="A79" s="9"/>
    </row>
    <row r="80" spans="1:1" s="10" customFormat="1" ht="12">
      <c r="A80" s="9"/>
    </row>
    <row r="81" spans="1:1" s="10" customFormat="1" ht="12">
      <c r="A81" s="9"/>
    </row>
    <row r="82" spans="1:1" s="10" customFormat="1" ht="12">
      <c r="A82" s="9"/>
    </row>
    <row r="83" spans="1:1" s="10" customFormat="1" ht="12">
      <c r="A83" s="9"/>
    </row>
    <row r="84" spans="1:1" s="10" customFormat="1" ht="12">
      <c r="A84" s="9"/>
    </row>
    <row r="85" spans="1:1" s="10" customFormat="1" ht="12">
      <c r="A85" s="9"/>
    </row>
    <row r="86" spans="1:1" s="10" customFormat="1" ht="12">
      <c r="A86" s="9"/>
    </row>
    <row r="87" spans="1:1" s="10" customFormat="1" ht="12">
      <c r="A87" s="9"/>
    </row>
    <row r="88" spans="1:1" s="10" customFormat="1" ht="12">
      <c r="A88" s="9"/>
    </row>
    <row r="89" spans="1:1" s="10" customFormat="1" ht="12">
      <c r="A89" s="9"/>
    </row>
    <row r="90" spans="1:1" s="10" customFormat="1" ht="12">
      <c r="A90" s="9"/>
    </row>
    <row r="91" spans="1:1" s="10" customFormat="1" ht="12">
      <c r="A91" s="9"/>
    </row>
    <row r="92" spans="1:1" s="10" customFormat="1" ht="12">
      <c r="A92" s="9"/>
    </row>
    <row r="93" spans="1:1" s="10" customFormat="1" ht="12">
      <c r="A93" s="9"/>
    </row>
    <row r="94" spans="1:1" s="10" customFormat="1" ht="12">
      <c r="A94" s="9"/>
    </row>
    <row r="95" spans="1:1" s="10" customFormat="1" ht="12">
      <c r="A95" s="9"/>
    </row>
    <row r="96" spans="1:1" s="12" customFormat="1" ht="12">
      <c r="A96" s="9"/>
    </row>
    <row r="97" spans="1:1" s="10" customFormat="1" ht="12">
      <c r="A97" s="16"/>
    </row>
    <row r="98" spans="1:1" s="10" customFormat="1" ht="12">
      <c r="A98" s="9"/>
    </row>
    <row r="99" spans="1:1" s="10" customFormat="1" ht="12">
      <c r="A99" s="9"/>
    </row>
    <row r="100" spans="1:1" s="10" customFormat="1" ht="12">
      <c r="A100" s="9"/>
    </row>
    <row r="101" spans="1:1" s="10" customFormat="1" ht="12">
      <c r="A101" s="9"/>
    </row>
    <row r="102" spans="1:1" s="10" customFormat="1" ht="12">
      <c r="A102" s="9"/>
    </row>
    <row r="103" spans="1:1" s="10" customFormat="1" ht="12">
      <c r="A103" s="9"/>
    </row>
    <row r="104" spans="1:1" s="10" customFormat="1" ht="12">
      <c r="A104" s="9"/>
    </row>
    <row r="105" spans="1:1" s="10" customFormat="1" ht="12">
      <c r="A105" s="9"/>
    </row>
    <row r="106" spans="1:1" s="10" customFormat="1" ht="12">
      <c r="A106" s="9"/>
    </row>
    <row r="107" spans="1:1" s="10" customFormat="1" ht="12">
      <c r="A107" s="9"/>
    </row>
    <row r="108" spans="1:1" s="10" customFormat="1" ht="12">
      <c r="A108" s="9"/>
    </row>
    <row r="109" spans="1:1" s="10" customFormat="1" ht="12">
      <c r="A109" s="9"/>
    </row>
    <row r="110" spans="1:1" s="10" customFormat="1" ht="12">
      <c r="A110" s="9"/>
    </row>
    <row r="111" spans="1:1" s="10" customFormat="1" ht="12">
      <c r="A111" s="9"/>
    </row>
    <row r="112" spans="1:1" s="10" customFormat="1" ht="12">
      <c r="A112" s="9"/>
    </row>
    <row r="113" spans="1:1" s="10" customFormat="1" ht="12">
      <c r="A113" s="9"/>
    </row>
    <row r="114" spans="1:1" s="10" customFormat="1" ht="12">
      <c r="A114" s="9"/>
    </row>
    <row r="115" spans="1:1" s="10" customFormat="1" ht="12">
      <c r="A115" s="9"/>
    </row>
    <row r="116" spans="1:1" s="10" customFormat="1" ht="12">
      <c r="A116" s="9"/>
    </row>
    <row r="117" spans="1:1" s="10" customFormat="1" ht="12">
      <c r="A117" s="9"/>
    </row>
    <row r="118" spans="1:1" s="10" customFormat="1" ht="12">
      <c r="A118" s="9"/>
    </row>
    <row r="119" spans="1:1" s="10" customFormat="1" ht="12">
      <c r="A119" s="9"/>
    </row>
    <row r="120" spans="1:1" s="10" customFormat="1" ht="12">
      <c r="A120" s="16"/>
    </row>
    <row r="121" spans="1:1" s="10" customFormat="1" ht="12">
      <c r="A121" s="9"/>
    </row>
    <row r="122" spans="1:1" s="10" customFormat="1" ht="12">
      <c r="A122" s="9"/>
    </row>
    <row r="123" spans="1:1" s="10" customFormat="1" ht="12">
      <c r="A123" s="9"/>
    </row>
    <row r="124" spans="1:1" s="10" customFormat="1" ht="12">
      <c r="A124" s="9"/>
    </row>
    <row r="125" spans="1:1" s="10" customFormat="1" ht="12">
      <c r="A125" s="9"/>
    </row>
    <row r="126" spans="1:1" s="10" customFormat="1" ht="12">
      <c r="A126" s="9"/>
    </row>
    <row r="127" spans="1:1" s="10" customFormat="1" ht="12">
      <c r="A127" s="9"/>
    </row>
    <row r="128" spans="1:1" s="12" customFormat="1" ht="12">
      <c r="A128" s="9"/>
    </row>
    <row r="129" spans="1:1" s="10" customFormat="1" ht="12">
      <c r="A129" s="9"/>
    </row>
    <row r="130" spans="1:1" s="12" customFormat="1" ht="12">
      <c r="A130" s="9"/>
    </row>
    <row r="131" spans="1:1" s="10" customFormat="1" ht="12">
      <c r="A131" s="9"/>
    </row>
    <row r="132" spans="1:1" s="10" customFormat="1" ht="12">
      <c r="A132" s="9"/>
    </row>
    <row r="133" spans="1:1" s="10" customFormat="1" ht="12">
      <c r="A133" s="9"/>
    </row>
    <row r="134" spans="1:1" s="10" customFormat="1" ht="12">
      <c r="A134" s="9"/>
    </row>
    <row r="135" spans="1:1" s="10" customFormat="1" ht="12">
      <c r="A135" s="9"/>
    </row>
    <row r="136" spans="1:1" s="10" customFormat="1" ht="12">
      <c r="A136" s="9"/>
    </row>
    <row r="137" spans="1:1" s="10" customFormat="1" ht="12">
      <c r="A137" s="9"/>
    </row>
    <row r="138" spans="1:1" s="10" customFormat="1" ht="12">
      <c r="A138" s="9"/>
    </row>
    <row r="139" spans="1:1" s="10" customFormat="1" ht="12">
      <c r="A139" s="9"/>
    </row>
    <row r="140" spans="1:1" s="10" customFormat="1" ht="12">
      <c r="A140" s="9"/>
    </row>
    <row r="141" spans="1:1" s="10" customFormat="1" ht="12">
      <c r="A141" s="9"/>
    </row>
    <row r="142" spans="1:1" s="10" customFormat="1" ht="12">
      <c r="A142" s="9"/>
    </row>
    <row r="143" spans="1:1" s="10" customFormat="1" ht="12">
      <c r="A143" s="9"/>
    </row>
    <row r="144" spans="1:1" s="10" customFormat="1" ht="12">
      <c r="A144" s="9"/>
    </row>
    <row r="145" spans="1:1" s="10" customFormat="1" ht="12">
      <c r="A145" s="9"/>
    </row>
    <row r="146" spans="1:1" s="10" customFormat="1" ht="12">
      <c r="A146" s="9"/>
    </row>
    <row r="147" spans="1:1" s="10" customFormat="1" ht="12">
      <c r="A147" s="9"/>
    </row>
    <row r="148" spans="1:1" s="10" customFormat="1" ht="12">
      <c r="A148" s="9"/>
    </row>
    <row r="149" spans="1:1" s="10" customFormat="1" ht="12">
      <c r="A149" s="9"/>
    </row>
    <row r="150" spans="1:1" s="10" customFormat="1" ht="12">
      <c r="A150" s="9"/>
    </row>
    <row r="151" spans="1:1" s="10" customFormat="1" ht="12">
      <c r="A151" s="9"/>
    </row>
    <row r="152" spans="1:1" s="10" customFormat="1" ht="12">
      <c r="A152" s="9"/>
    </row>
    <row r="153" spans="1:1" s="10" customFormat="1" ht="12">
      <c r="A153" s="9"/>
    </row>
    <row r="154" spans="1:1" s="10" customFormat="1" ht="12">
      <c r="A154" s="9"/>
    </row>
    <row r="155" spans="1:1" s="10" customFormat="1" ht="12">
      <c r="A155" s="9"/>
    </row>
    <row r="156" spans="1:1" s="10" customFormat="1" ht="12">
      <c r="A156" s="9"/>
    </row>
    <row r="157" spans="1:1" s="10" customFormat="1" ht="12">
      <c r="A157" s="9"/>
    </row>
    <row r="158" spans="1:1" s="10" customFormat="1" ht="12">
      <c r="A158" s="9"/>
    </row>
    <row r="159" spans="1:1" s="10" customFormat="1" ht="12">
      <c r="A159" s="9"/>
    </row>
    <row r="160" spans="1:1" s="10" customFormat="1" ht="12">
      <c r="A160" s="9"/>
    </row>
    <row r="161" spans="1:1" s="10" customFormat="1" ht="12">
      <c r="A161" s="9"/>
    </row>
    <row r="162" spans="1:1" s="10" customFormat="1" ht="12">
      <c r="A162" s="9"/>
    </row>
    <row r="163" spans="1:1" s="10" customFormat="1" ht="12">
      <c r="A163" s="9"/>
    </row>
    <row r="164" spans="1:1" s="10" customFormat="1" ht="12">
      <c r="A164" s="9"/>
    </row>
    <row r="165" spans="1:1" s="10" customFormat="1" ht="12">
      <c r="A165" s="9"/>
    </row>
    <row r="166" spans="1:1" s="10" customFormat="1" ht="12">
      <c r="A166" s="9"/>
    </row>
    <row r="167" spans="1:1" s="10" customFormat="1" ht="12">
      <c r="A167" s="9"/>
    </row>
    <row r="168" spans="1:1" s="10" customFormat="1" ht="12">
      <c r="A168" s="9"/>
    </row>
    <row r="169" spans="1:1" s="10" customFormat="1" ht="12">
      <c r="A169" s="9"/>
    </row>
    <row r="170" spans="1:1" s="10" customFormat="1" ht="12">
      <c r="A170" s="9"/>
    </row>
    <row r="171" spans="1:1" s="10" customFormat="1" ht="12">
      <c r="A171" s="9"/>
    </row>
    <row r="172" spans="1:1" s="10" customFormat="1" ht="12">
      <c r="A172" s="9"/>
    </row>
    <row r="173" spans="1:1" s="10" customFormat="1" ht="12">
      <c r="A173" s="9"/>
    </row>
    <row r="174" spans="1:1" s="10" customFormat="1" ht="12">
      <c r="A174" s="9"/>
    </row>
    <row r="175" spans="1:1" s="10" customFormat="1" ht="12">
      <c r="A175" s="9"/>
    </row>
    <row r="176" spans="1:1" s="10" customFormat="1" ht="12">
      <c r="A176" s="9"/>
    </row>
    <row r="177" spans="1:1" s="10" customFormat="1" ht="12">
      <c r="A177" s="9"/>
    </row>
    <row r="178" spans="1:1" s="10" customFormat="1" ht="12">
      <c r="A178" s="9"/>
    </row>
    <row r="179" spans="1:1" s="10" customFormat="1" ht="12">
      <c r="A179" s="9"/>
    </row>
    <row r="180" spans="1:1" s="10" customFormat="1" ht="12">
      <c r="A180" s="19"/>
    </row>
    <row r="181" spans="1:1" s="10" customFormat="1" ht="12">
      <c r="A181" s="9"/>
    </row>
    <row r="182" spans="1:1" s="10" customFormat="1" ht="12">
      <c r="A182" s="19"/>
    </row>
    <row r="183" spans="1:1" s="10" customFormat="1" ht="12">
      <c r="A183" s="9"/>
    </row>
    <row r="184" spans="1:1" s="10" customFormat="1" ht="12">
      <c r="A184" s="9"/>
    </row>
    <row r="185" spans="1:1" s="10" customFormat="1" ht="12">
      <c r="A185" s="9"/>
    </row>
    <row r="186" spans="1:1" s="10" customFormat="1" ht="12">
      <c r="A186" s="9"/>
    </row>
    <row r="187" spans="1:1" s="10" customFormat="1" ht="12">
      <c r="A187" s="9"/>
    </row>
    <row r="188" spans="1:1" s="10" customFormat="1" ht="12">
      <c r="A188" s="9"/>
    </row>
    <row r="189" spans="1:1" s="10" customFormat="1" ht="12">
      <c r="A189" s="9"/>
    </row>
    <row r="190" spans="1:1" s="10" customFormat="1" ht="12">
      <c r="A190" s="9"/>
    </row>
    <row r="191" spans="1:1" s="10" customFormat="1" ht="12">
      <c r="A191" s="9"/>
    </row>
    <row r="192" spans="1:1" s="10" customFormat="1" ht="12">
      <c r="A192" s="9"/>
    </row>
    <row r="193" spans="1:1" s="10" customFormat="1" ht="12">
      <c r="A193" s="9"/>
    </row>
    <row r="194" spans="1:1" s="10" customFormat="1" ht="12">
      <c r="A194" s="9"/>
    </row>
    <row r="195" spans="1:1" s="10" customFormat="1" ht="12">
      <c r="A195" s="9"/>
    </row>
    <row r="196" spans="1:1" s="10" customFormat="1" ht="12">
      <c r="A196" s="9"/>
    </row>
    <row r="197" spans="1:1" s="20" customFormat="1" ht="12">
      <c r="A197" s="9"/>
    </row>
    <row r="198" spans="1:1" s="10" customFormat="1" ht="12">
      <c r="A198" s="9"/>
    </row>
    <row r="199" spans="1:1" s="10" customFormat="1" ht="12">
      <c r="A199" s="9"/>
    </row>
    <row r="200" spans="1:1" s="10" customFormat="1" ht="12">
      <c r="A200" s="9"/>
    </row>
    <row r="201" spans="1:1" s="10" customFormat="1" ht="12">
      <c r="A201" s="9"/>
    </row>
    <row r="202" spans="1:1" s="10" customFormat="1" ht="12">
      <c r="A202" s="9"/>
    </row>
    <row r="203" spans="1:1" s="10" customFormat="1" ht="12">
      <c r="A203" s="9"/>
    </row>
    <row r="204" spans="1:1" s="10" customFormat="1" ht="12">
      <c r="A204" s="9"/>
    </row>
    <row r="205" spans="1:1" s="10" customFormat="1" ht="12">
      <c r="A205" s="9"/>
    </row>
    <row r="206" spans="1:1" s="10" customFormat="1" ht="12">
      <c r="A206" s="9"/>
    </row>
    <row r="207" spans="1:1" s="10" customFormat="1" ht="12">
      <c r="A207" s="9"/>
    </row>
    <row r="208" spans="1:1" s="10" customFormat="1" ht="12">
      <c r="A208" s="9"/>
    </row>
    <row r="209" spans="1:1" s="10" customFormat="1" ht="12">
      <c r="A209" s="9"/>
    </row>
    <row r="210" spans="1:1" s="10" customFormat="1" ht="12">
      <c r="A210" s="9"/>
    </row>
    <row r="211" spans="1:1" s="10" customFormat="1" ht="12">
      <c r="A211" s="9"/>
    </row>
    <row r="212" spans="1:1" s="10" customFormat="1" ht="12">
      <c r="A212" s="9"/>
    </row>
    <row r="213" spans="1:1" s="10" customFormat="1" ht="12">
      <c r="A213" s="9"/>
    </row>
    <row r="214" spans="1:1" s="10" customFormat="1" ht="12">
      <c r="A214" s="9"/>
    </row>
    <row r="215" spans="1:1" s="10" customFormat="1" ht="12">
      <c r="A215" s="9"/>
    </row>
    <row r="216" spans="1:1" s="10" customFormat="1" ht="12">
      <c r="A216" s="9"/>
    </row>
    <row r="217" spans="1:1" s="10" customFormat="1" ht="12">
      <c r="A217" s="9"/>
    </row>
    <row r="218" spans="1:1" s="10" customFormat="1" ht="12">
      <c r="A218" s="9"/>
    </row>
    <row r="219" spans="1:1" s="10" customFormat="1" ht="12">
      <c r="A219" s="9"/>
    </row>
    <row r="220" spans="1:1" s="10" customFormat="1" ht="12">
      <c r="A220" s="9"/>
    </row>
    <row r="221" spans="1:1" s="10" customFormat="1" ht="12">
      <c r="A221" s="9"/>
    </row>
    <row r="222" spans="1:1" s="10" customFormat="1" ht="12">
      <c r="A222" s="9"/>
    </row>
    <row r="223" spans="1:1" s="10" customFormat="1" ht="12">
      <c r="A223" s="9"/>
    </row>
    <row r="224" spans="1:1" s="10" customFormat="1" ht="12">
      <c r="A224" s="9"/>
    </row>
    <row r="225" spans="1:1" s="10" customFormat="1" ht="12">
      <c r="A225" s="9"/>
    </row>
    <row r="226" spans="1:1" s="10" customFormat="1" ht="12">
      <c r="A226" s="9"/>
    </row>
    <row r="227" spans="1:1" s="10" customFormat="1" ht="12">
      <c r="A227" s="9"/>
    </row>
    <row r="228" spans="1:1" s="10" customFormat="1" ht="12">
      <c r="A228" s="9"/>
    </row>
    <row r="229" spans="1:1" s="10" customFormat="1" ht="12">
      <c r="A229" s="9"/>
    </row>
    <row r="230" spans="1:1" s="10" customFormat="1" ht="12">
      <c r="A230" s="9"/>
    </row>
    <row r="231" spans="1:1" s="10" customFormat="1" ht="12">
      <c r="A231" s="9"/>
    </row>
    <row r="232" spans="1:1" s="10" customFormat="1" ht="12">
      <c r="A232" s="9"/>
    </row>
    <row r="233" spans="1:1" s="10" customFormat="1" ht="12">
      <c r="A233" s="9"/>
    </row>
    <row r="234" spans="1:1" s="10" customFormat="1" ht="12">
      <c r="A234" s="9"/>
    </row>
    <row r="235" spans="1:1" s="10" customFormat="1" ht="12">
      <c r="A235" s="9"/>
    </row>
    <row r="236" spans="1:1" s="10" customFormat="1" ht="12">
      <c r="A236" s="9"/>
    </row>
    <row r="237" spans="1:1" s="10" customFormat="1" ht="12">
      <c r="A237" s="9"/>
    </row>
    <row r="238" spans="1:1" s="10" customFormat="1" ht="12">
      <c r="A238" s="9"/>
    </row>
    <row r="239" spans="1:1" s="10" customFormat="1" ht="12">
      <c r="A239" s="9"/>
    </row>
    <row r="240" spans="1:1" s="10" customFormat="1" ht="12">
      <c r="A240" s="19"/>
    </row>
    <row r="241" spans="1:1" s="10" customFormat="1" ht="12">
      <c r="A241" s="9"/>
    </row>
    <row r="242" spans="1:1" s="10" customFormat="1" ht="12">
      <c r="A242" s="19"/>
    </row>
    <row r="243" spans="1:1" s="10" customFormat="1" ht="12">
      <c r="A243" s="9"/>
    </row>
    <row r="244" spans="1:1" s="10" customFormat="1" ht="12">
      <c r="A244" s="9"/>
    </row>
    <row r="245" spans="1:1" s="10" customFormat="1" ht="12">
      <c r="A245" s="9"/>
    </row>
    <row r="246" spans="1:1" s="10" customFormat="1" ht="12">
      <c r="A246" s="9"/>
    </row>
    <row r="247" spans="1:1" s="10" customFormat="1" ht="12">
      <c r="A247" s="9"/>
    </row>
    <row r="248" spans="1:1" s="10" customFormat="1" ht="12">
      <c r="A248" s="9"/>
    </row>
    <row r="249" spans="1:1" s="10" customFormat="1" ht="12">
      <c r="A249" s="9"/>
    </row>
    <row r="250" spans="1:1" s="10" customFormat="1" ht="12">
      <c r="A250" s="9"/>
    </row>
    <row r="251" spans="1:1" s="10" customFormat="1" ht="12">
      <c r="A251" s="9"/>
    </row>
    <row r="252" spans="1:1" s="10" customFormat="1" ht="12">
      <c r="A252" s="9"/>
    </row>
    <row r="253" spans="1:1" s="12" customFormat="1" ht="12">
      <c r="A253" s="16"/>
    </row>
    <row r="254" spans="1:1" s="10" customFormat="1" ht="12">
      <c r="A254" s="9"/>
    </row>
    <row r="255" spans="1:1" s="12" customFormat="1" ht="12">
      <c r="A255" s="9"/>
    </row>
    <row r="256" spans="1:1" s="10" customFormat="1" ht="12">
      <c r="A256" s="9"/>
    </row>
    <row r="257" spans="1:1" s="10" customFormat="1" ht="12">
      <c r="A257" s="9"/>
    </row>
    <row r="258" spans="1:1" s="10" customFormat="1" ht="12">
      <c r="A258" s="9"/>
    </row>
    <row r="259" spans="1:1" s="10" customFormat="1" ht="12">
      <c r="A259" s="9"/>
    </row>
    <row r="260" spans="1:1" s="10" customFormat="1" ht="12">
      <c r="A260" s="9"/>
    </row>
    <row r="261" spans="1:1" s="10" customFormat="1" ht="12">
      <c r="A261" s="9"/>
    </row>
    <row r="262" spans="1:1" s="10" customFormat="1" ht="12">
      <c r="A262" s="9"/>
    </row>
    <row r="263" spans="1:1" s="10" customFormat="1" ht="12">
      <c r="A263" s="9"/>
    </row>
    <row r="264" spans="1:1" s="10" customFormat="1" ht="12">
      <c r="A264" s="9"/>
    </row>
    <row r="265" spans="1:1" s="10" customFormat="1" ht="12">
      <c r="A265" s="9"/>
    </row>
    <row r="266" spans="1:1" s="10" customFormat="1" ht="12">
      <c r="A266" s="9"/>
    </row>
    <row r="267" spans="1:1" s="10" customFormat="1" ht="12">
      <c r="A267" s="9"/>
    </row>
    <row r="268" spans="1:1" s="10" customFormat="1" ht="12">
      <c r="A268" s="9"/>
    </row>
    <row r="269" spans="1:1" s="10" customFormat="1" ht="12">
      <c r="A269" s="16"/>
    </row>
    <row r="270" spans="1:1" s="10" customFormat="1" ht="12">
      <c r="A270" s="9"/>
    </row>
    <row r="271" spans="1:1" s="10" customFormat="1" ht="12">
      <c r="A271" s="9"/>
    </row>
    <row r="272" spans="1:1" s="10" customFormat="1" ht="12">
      <c r="A272" s="9"/>
    </row>
    <row r="273" spans="1:1" s="10" customFormat="1" ht="12">
      <c r="A273" s="9"/>
    </row>
    <row r="274" spans="1:1" s="10" customFormat="1" ht="12">
      <c r="A274" s="9"/>
    </row>
    <row r="275" spans="1:1" s="10" customFormat="1" ht="12">
      <c r="A275" s="9"/>
    </row>
    <row r="276" spans="1:1" s="10" customFormat="1" ht="12">
      <c r="A276" s="9"/>
    </row>
    <row r="277" spans="1:1" s="10" customFormat="1" ht="12">
      <c r="A277" s="9"/>
    </row>
    <row r="278" spans="1:1" s="10" customFormat="1" ht="12">
      <c r="A278" s="9"/>
    </row>
    <row r="279" spans="1:1" s="10" customFormat="1" ht="12">
      <c r="A279" s="9"/>
    </row>
    <row r="280" spans="1:1" s="10" customFormat="1" ht="12">
      <c r="A280" s="9"/>
    </row>
    <row r="281" spans="1:1" s="10" customFormat="1" ht="12">
      <c r="A281" s="9"/>
    </row>
    <row r="282" spans="1:1" s="10" customFormat="1" ht="12">
      <c r="A282" s="9"/>
    </row>
    <row r="283" spans="1:1" s="10" customFormat="1" ht="12">
      <c r="A283" s="9"/>
    </row>
    <row r="284" spans="1:1" s="10" customFormat="1" ht="12">
      <c r="A284" s="9"/>
    </row>
    <row r="285" spans="1:1" s="10" customFormat="1" ht="12">
      <c r="A285" s="9"/>
    </row>
    <row r="286" spans="1:1" s="10" customFormat="1" ht="12">
      <c r="A286" s="9"/>
    </row>
    <row r="287" spans="1:1" s="10" customFormat="1" ht="12">
      <c r="A287" s="9"/>
    </row>
    <row r="288" spans="1:1" s="10" customFormat="1" ht="12">
      <c r="A288" s="9"/>
    </row>
    <row r="289" spans="1:1" s="10" customFormat="1" ht="12">
      <c r="A289" s="9"/>
    </row>
    <row r="290" spans="1:1" s="10" customFormat="1" ht="12">
      <c r="A290" s="9"/>
    </row>
    <row r="291" spans="1:1" s="10" customFormat="1" ht="12">
      <c r="A291" s="9"/>
    </row>
    <row r="292" spans="1:1" s="10" customFormat="1" ht="12">
      <c r="A292" s="19"/>
    </row>
    <row r="293" spans="1:1" s="10" customFormat="1" ht="12">
      <c r="A293" s="9"/>
    </row>
    <row r="294" spans="1:1" s="10" customFormat="1" ht="12">
      <c r="A294" s="9"/>
    </row>
    <row r="295" spans="1:1" s="10" customFormat="1" ht="12">
      <c r="A295" s="9"/>
    </row>
    <row r="296" spans="1:1" s="10" customFormat="1" ht="12">
      <c r="A296" s="9"/>
    </row>
    <row r="297" spans="1:1" s="10" customFormat="1" ht="12">
      <c r="A297" s="9"/>
    </row>
    <row r="298" spans="1:1" s="10" customFormat="1" ht="12">
      <c r="A298" s="9"/>
    </row>
    <row r="299" spans="1:1" s="10" customFormat="1" ht="12">
      <c r="A299" s="9"/>
    </row>
    <row r="300" spans="1:1" s="10" customFormat="1" ht="12">
      <c r="A300" s="9"/>
    </row>
    <row r="301" spans="1:1" s="10" customFormat="1" ht="12">
      <c r="A301" s="9"/>
    </row>
    <row r="302" spans="1:1" s="10" customFormat="1" ht="12">
      <c r="A302" s="9"/>
    </row>
    <row r="303" spans="1:1" s="10" customFormat="1" ht="12">
      <c r="A303" s="19"/>
    </row>
    <row r="304" spans="1:1" s="10" customFormat="1" ht="12">
      <c r="A304" s="9"/>
    </row>
    <row r="305" spans="1:1" s="10" customFormat="1" ht="12">
      <c r="A305" s="9"/>
    </row>
    <row r="306" spans="1:1" s="10" customFormat="1" ht="12">
      <c r="A306" s="9"/>
    </row>
    <row r="307" spans="1:1" s="10" customFormat="1" ht="12">
      <c r="A307" s="9"/>
    </row>
    <row r="308" spans="1:1" s="12" customFormat="1" ht="12">
      <c r="A308" s="9"/>
    </row>
    <row r="309" spans="1:1" s="10" customFormat="1" ht="12">
      <c r="A309" s="9"/>
    </row>
    <row r="310" spans="1:1" s="12" customFormat="1" ht="12">
      <c r="A310" s="9"/>
    </row>
    <row r="311" spans="1:1" s="10" customFormat="1" ht="12">
      <c r="A311" s="9"/>
    </row>
    <row r="312" spans="1:1" s="10" customFormat="1" ht="12">
      <c r="A312" s="9"/>
    </row>
    <row r="313" spans="1:1" s="10" customFormat="1" ht="12">
      <c r="A313" s="9"/>
    </row>
    <row r="314" spans="1:1" s="10" customFormat="1" ht="12">
      <c r="A314" s="9"/>
    </row>
    <row r="315" spans="1:1" s="10" customFormat="1" ht="12">
      <c r="A315" s="9"/>
    </row>
    <row r="316" spans="1:1" s="10" customFormat="1" ht="12">
      <c r="A316" s="9"/>
    </row>
    <row r="317" spans="1:1" s="10" customFormat="1" ht="12">
      <c r="A317" s="9"/>
    </row>
    <row r="318" spans="1:1" s="10" customFormat="1" ht="12">
      <c r="A318" s="9"/>
    </row>
    <row r="319" spans="1:1" s="10" customFormat="1" ht="12">
      <c r="A319" s="9"/>
    </row>
    <row r="320" spans="1:1" s="10" customFormat="1" ht="12">
      <c r="A320" s="9"/>
    </row>
    <row r="321" spans="1:1" s="10" customFormat="1" ht="12">
      <c r="A321" s="9"/>
    </row>
    <row r="322" spans="1:1" s="10" customFormat="1" ht="12">
      <c r="A322" s="9"/>
    </row>
    <row r="323" spans="1:1" s="10" customFormat="1" ht="12">
      <c r="A323" s="9"/>
    </row>
    <row r="324" spans="1:1" s="10" customFormat="1" ht="12">
      <c r="A324" s="9"/>
    </row>
    <row r="325" spans="1:1" s="10" customFormat="1" ht="12">
      <c r="A325" s="9"/>
    </row>
    <row r="326" spans="1:1" s="10" customFormat="1" ht="12">
      <c r="A326" s="9"/>
    </row>
    <row r="327" spans="1:1" s="10" customFormat="1" ht="12">
      <c r="A327" s="9"/>
    </row>
    <row r="328" spans="1:1" s="10" customFormat="1" ht="12">
      <c r="A328" s="9"/>
    </row>
    <row r="329" spans="1:1" s="10" customFormat="1" ht="12">
      <c r="A329" s="9"/>
    </row>
    <row r="330" spans="1:1" s="10" customFormat="1" ht="12">
      <c r="A330" s="9"/>
    </row>
    <row r="331" spans="1:1" s="10" customFormat="1" ht="12">
      <c r="A331" s="9"/>
    </row>
    <row r="332" spans="1:1" s="10" customFormat="1" ht="12">
      <c r="A332" s="9"/>
    </row>
    <row r="333" spans="1:1" s="10" customFormat="1" ht="12">
      <c r="A333" s="9"/>
    </row>
    <row r="334" spans="1:1" s="10" customFormat="1" ht="12">
      <c r="A334" s="9"/>
    </row>
    <row r="335" spans="1:1" s="10" customFormat="1" ht="12">
      <c r="A335" s="9"/>
    </row>
    <row r="336" spans="1:1" s="10" customFormat="1" ht="12">
      <c r="A336" s="9"/>
    </row>
    <row r="337" spans="1:1" s="10" customFormat="1" ht="12">
      <c r="A337" s="9"/>
    </row>
    <row r="338" spans="1:1" s="10" customFormat="1" ht="12">
      <c r="A338" s="9"/>
    </row>
    <row r="339" spans="1:1" s="10" customFormat="1" ht="12">
      <c r="A339" s="9"/>
    </row>
    <row r="340" spans="1:1" s="10" customFormat="1" ht="12">
      <c r="A340" s="9"/>
    </row>
    <row r="341" spans="1:1" s="10" customFormat="1" ht="12">
      <c r="A341" s="9"/>
    </row>
    <row r="342" spans="1:1" s="10" customFormat="1" ht="12">
      <c r="A342" s="9"/>
    </row>
    <row r="343" spans="1:1" s="10" customFormat="1" ht="12">
      <c r="A343" s="9"/>
    </row>
    <row r="344" spans="1:1" s="10" customFormat="1" ht="12">
      <c r="A344" s="9"/>
    </row>
    <row r="345" spans="1:1" s="10" customFormat="1" ht="12">
      <c r="A345" s="9"/>
    </row>
    <row r="346" spans="1:1" s="10" customFormat="1" ht="12">
      <c r="A346" s="9"/>
    </row>
    <row r="347" spans="1:1" s="10" customFormat="1" ht="12">
      <c r="A347" s="9"/>
    </row>
    <row r="348" spans="1:1" s="10" customFormat="1" ht="12">
      <c r="A348" s="9"/>
    </row>
    <row r="349" spans="1:1" s="10" customFormat="1" ht="12">
      <c r="A349" s="9"/>
    </row>
    <row r="350" spans="1:1" s="10" customFormat="1" ht="12">
      <c r="A350" s="9"/>
    </row>
    <row r="351" spans="1:1" s="10" customFormat="1" ht="12">
      <c r="A351" s="9"/>
    </row>
    <row r="352" spans="1:1" s="10" customFormat="1" ht="12">
      <c r="A352" s="9"/>
    </row>
    <row r="353" spans="1:1" s="10" customFormat="1" ht="12">
      <c r="A353" s="9"/>
    </row>
    <row r="354" spans="1:1" s="10" customFormat="1" ht="12">
      <c r="A354" s="9"/>
    </row>
    <row r="355" spans="1:1" s="10" customFormat="1" ht="12">
      <c r="A355" s="9"/>
    </row>
    <row r="356" spans="1:1" s="10" customFormat="1" ht="12">
      <c r="A356" s="9"/>
    </row>
    <row r="357" spans="1:1" s="10" customFormat="1" ht="12">
      <c r="A357" s="9"/>
    </row>
    <row r="358" spans="1:1" s="10" customFormat="1" ht="12">
      <c r="A358" s="9"/>
    </row>
    <row r="359" spans="1:1" s="10" customFormat="1" ht="12">
      <c r="A359" s="9"/>
    </row>
    <row r="360" spans="1:1" s="10" customFormat="1" ht="12">
      <c r="A360" s="19"/>
    </row>
    <row r="361" spans="1:1" s="10" customFormat="1" ht="12">
      <c r="A361" s="9"/>
    </row>
    <row r="362" spans="1:1" s="10" customFormat="1" ht="12">
      <c r="A362" s="19"/>
    </row>
    <row r="363" spans="1:1" s="10" customFormat="1" ht="12">
      <c r="A363" s="9"/>
    </row>
    <row r="364" spans="1:1" s="10" customFormat="1" ht="12">
      <c r="A364" s="9"/>
    </row>
    <row r="365" spans="1:1" s="10" customFormat="1" ht="12">
      <c r="A365" s="9"/>
    </row>
    <row r="366" spans="1:1" s="10" customFormat="1" ht="12">
      <c r="A366" s="9"/>
    </row>
    <row r="367" spans="1:1" s="10" customFormat="1" ht="12">
      <c r="A367" s="9"/>
    </row>
    <row r="368" spans="1:1" s="10" customFormat="1" ht="12">
      <c r="A368" s="9"/>
    </row>
    <row r="369" spans="1:1" s="10" customFormat="1" ht="12">
      <c r="A369" s="9"/>
    </row>
    <row r="370" spans="1:1" s="10" customFormat="1" ht="12">
      <c r="A370" s="9"/>
    </row>
    <row r="371" spans="1:1" s="10" customFormat="1" ht="12">
      <c r="A371" s="9"/>
    </row>
    <row r="372" spans="1:1" s="10" customFormat="1" ht="12">
      <c r="A372" s="9"/>
    </row>
    <row r="373" spans="1:1" s="10" customFormat="1" ht="12">
      <c r="A373" s="9"/>
    </row>
    <row r="374" spans="1:1" s="10" customFormat="1" ht="12">
      <c r="A374" s="9"/>
    </row>
    <row r="375" spans="1:1" s="10" customFormat="1" ht="12">
      <c r="A375" s="9"/>
    </row>
    <row r="376" spans="1:1" s="10" customFormat="1" ht="12">
      <c r="A376" s="9"/>
    </row>
    <row r="377" spans="1:1" s="10" customFormat="1" ht="12">
      <c r="A377" s="9"/>
    </row>
    <row r="378" spans="1:1" s="10" customFormat="1" ht="12">
      <c r="A378" s="9"/>
    </row>
    <row r="379" spans="1:1" s="10" customFormat="1" ht="12">
      <c r="A379" s="9"/>
    </row>
    <row r="380" spans="1:1" s="12" customFormat="1" ht="12">
      <c r="A380" s="9"/>
    </row>
    <row r="381" spans="1:1" s="10" customFormat="1" ht="12">
      <c r="A381" s="9"/>
    </row>
    <row r="382" spans="1:1" s="12" customFormat="1" ht="12">
      <c r="A382" s="9"/>
    </row>
    <row r="383" spans="1:1" s="10" customFormat="1" ht="12">
      <c r="A383" s="9"/>
    </row>
    <row r="384" spans="1:1" s="10" customFormat="1" ht="12">
      <c r="A384" s="9"/>
    </row>
    <row r="385" spans="1:1" s="10" customFormat="1" ht="12">
      <c r="A385" s="9"/>
    </row>
    <row r="386" spans="1:1" s="10" customFormat="1" ht="12">
      <c r="A386" s="9"/>
    </row>
    <row r="387" spans="1:1" s="10" customFormat="1" ht="12">
      <c r="A387" s="9"/>
    </row>
    <row r="388" spans="1:1" s="10" customFormat="1" ht="12">
      <c r="A388" s="9"/>
    </row>
    <row r="389" spans="1:1" s="10" customFormat="1" ht="12">
      <c r="A389" s="9"/>
    </row>
    <row r="390" spans="1:1" s="10" customFormat="1" ht="12">
      <c r="A390" s="9"/>
    </row>
    <row r="391" spans="1:1" s="10" customFormat="1" ht="12">
      <c r="A391" s="9"/>
    </row>
    <row r="392" spans="1:1" s="10" customFormat="1" ht="12">
      <c r="A392" s="9"/>
    </row>
    <row r="393" spans="1:1" s="10" customFormat="1" ht="12">
      <c r="A393" s="9"/>
    </row>
    <row r="394" spans="1:1" s="10" customFormat="1" ht="12">
      <c r="A394" s="9"/>
    </row>
    <row r="395" spans="1:1" s="10" customFormat="1" ht="12">
      <c r="A395" s="9"/>
    </row>
    <row r="396" spans="1:1" s="10" customFormat="1" ht="12">
      <c r="A396" s="9"/>
    </row>
    <row r="397" spans="1:1" s="10" customFormat="1" ht="12">
      <c r="A397" s="9"/>
    </row>
    <row r="398" spans="1:1" s="10" customFormat="1" ht="12">
      <c r="A398" s="9"/>
    </row>
    <row r="399" spans="1:1" s="10" customFormat="1" ht="12">
      <c r="A399" s="9"/>
    </row>
    <row r="400" spans="1:1" s="10" customFormat="1" ht="12">
      <c r="A400" s="9"/>
    </row>
    <row r="401" spans="1:1" s="10" customFormat="1" ht="12">
      <c r="A401" s="9"/>
    </row>
    <row r="402" spans="1:1" s="10" customFormat="1" ht="12">
      <c r="A402" s="9"/>
    </row>
    <row r="403" spans="1:1" s="10" customFormat="1" ht="12">
      <c r="A403" s="9"/>
    </row>
    <row r="404" spans="1:1" s="10" customFormat="1" ht="12">
      <c r="A404" s="9"/>
    </row>
    <row r="405" spans="1:1" s="10" customFormat="1" ht="12">
      <c r="A405" s="9"/>
    </row>
    <row r="406" spans="1:1" s="10" customFormat="1" ht="12">
      <c r="A406" s="9"/>
    </row>
    <row r="407" spans="1:1" s="10" customFormat="1" ht="12">
      <c r="A407" s="9"/>
    </row>
    <row r="408" spans="1:1" s="10" customFormat="1" ht="12">
      <c r="A408" s="9"/>
    </row>
    <row r="409" spans="1:1" s="10" customFormat="1" ht="12">
      <c r="A409" s="9"/>
    </row>
    <row r="410" spans="1:1" s="10" customFormat="1" ht="12">
      <c r="A410" s="9"/>
    </row>
    <row r="411" spans="1:1" s="10" customFormat="1" ht="12">
      <c r="A411" s="9"/>
    </row>
    <row r="412" spans="1:1" s="10" customFormat="1" ht="12">
      <c r="A412" s="9"/>
    </row>
    <row r="413" spans="1:1" s="10" customFormat="1" ht="12">
      <c r="A413" s="9"/>
    </row>
    <row r="414" spans="1:1" s="10" customFormat="1" ht="12">
      <c r="A414" s="9"/>
    </row>
    <row r="415" spans="1:1" s="10" customFormat="1" ht="12">
      <c r="A415" s="9"/>
    </row>
    <row r="416" spans="1:1" s="10" customFormat="1" ht="12">
      <c r="A416" s="9"/>
    </row>
    <row r="417" spans="1:1" s="10" customFormat="1" ht="12">
      <c r="A417" s="9"/>
    </row>
    <row r="418" spans="1:1" s="10" customFormat="1" ht="12">
      <c r="A418" s="9"/>
    </row>
    <row r="419" spans="1:1" s="10" customFormat="1" ht="12">
      <c r="A419" s="9"/>
    </row>
    <row r="420" spans="1:1" s="10" customFormat="1" ht="12">
      <c r="A420" s="19"/>
    </row>
    <row r="421" spans="1:1" s="10" customFormat="1" ht="12">
      <c r="A421" s="9"/>
    </row>
    <row r="422" spans="1:1" s="10" customFormat="1" ht="12">
      <c r="A422" s="19"/>
    </row>
    <row r="423" spans="1:1" s="10" customFormat="1" ht="12">
      <c r="A423" s="9"/>
    </row>
    <row r="424" spans="1:1" s="10" customFormat="1" ht="12">
      <c r="A424" s="9"/>
    </row>
    <row r="425" spans="1:1" s="10" customFormat="1" ht="12">
      <c r="A425" s="9"/>
    </row>
    <row r="426" spans="1:1" s="10" customFormat="1" ht="12">
      <c r="A426" s="9"/>
    </row>
    <row r="427" spans="1:1" s="10" customFormat="1" ht="12">
      <c r="A427" s="9"/>
    </row>
    <row r="428" spans="1:1" s="10" customFormat="1" ht="12">
      <c r="A428" s="9"/>
    </row>
    <row r="429" spans="1:1" s="10" customFormat="1" ht="12">
      <c r="A429" s="9"/>
    </row>
    <row r="430" spans="1:1" s="10" customFormat="1" ht="12">
      <c r="A430" s="9"/>
    </row>
    <row r="431" spans="1:1" s="10" customFormat="1" ht="12">
      <c r="A431" s="9"/>
    </row>
    <row r="432" spans="1:1" s="10" customFormat="1" ht="12">
      <c r="A432" s="9"/>
    </row>
    <row r="433" spans="1:1" s="10" customFormat="1" ht="12">
      <c r="A433" s="9"/>
    </row>
    <row r="434" spans="1:1" s="10" customFormat="1" ht="12">
      <c r="A434" s="9"/>
    </row>
    <row r="435" spans="1:1" s="10" customFormat="1" ht="12">
      <c r="A435" s="9"/>
    </row>
    <row r="436" spans="1:1" s="10" customFormat="1" ht="12">
      <c r="A436" s="9"/>
    </row>
    <row r="437" spans="1:1" s="10" customFormat="1" ht="12">
      <c r="A437" s="9"/>
    </row>
    <row r="438" spans="1:1" s="10" customFormat="1" ht="12">
      <c r="A438" s="9"/>
    </row>
    <row r="439" spans="1:1" s="10" customFormat="1" ht="12">
      <c r="A439" s="9"/>
    </row>
    <row r="440" spans="1:1" s="10" customFormat="1" ht="12">
      <c r="A440" s="9"/>
    </row>
    <row r="441" spans="1:1" s="10" customFormat="1" ht="12">
      <c r="A441" s="9"/>
    </row>
    <row r="442" spans="1:1" s="12" customFormat="1" ht="12">
      <c r="A442" s="9"/>
    </row>
    <row r="443" spans="1:1" s="10" customFormat="1" ht="12">
      <c r="A443" s="9"/>
    </row>
    <row r="444" spans="1:1" s="12" customFormat="1" ht="12">
      <c r="A444" s="9"/>
    </row>
    <row r="445" spans="1:1" s="10" customFormat="1" ht="12">
      <c r="A445" s="9"/>
    </row>
    <row r="446" spans="1:1" s="10" customFormat="1" ht="12">
      <c r="A446" s="9"/>
    </row>
    <row r="447" spans="1:1" s="10" customFormat="1" ht="12">
      <c r="A447" s="9"/>
    </row>
    <row r="448" spans="1:1" s="10" customFormat="1" ht="12">
      <c r="A448" s="9"/>
    </row>
    <row r="449" spans="1:1" s="10" customFormat="1" ht="12">
      <c r="A449" s="9"/>
    </row>
    <row r="450" spans="1:1" s="10" customFormat="1" ht="12">
      <c r="A450" s="9"/>
    </row>
    <row r="451" spans="1:1" s="10" customFormat="1" ht="12">
      <c r="A451" s="9"/>
    </row>
    <row r="452" spans="1:1" s="10" customFormat="1" ht="12">
      <c r="A452" s="9"/>
    </row>
    <row r="453" spans="1:1" s="10" customFormat="1" ht="12">
      <c r="A453" s="9"/>
    </row>
    <row r="454" spans="1:1" s="10" customFormat="1" ht="12">
      <c r="A454" s="9"/>
    </row>
    <row r="455" spans="1:1" s="10" customFormat="1" ht="12">
      <c r="A455" s="9"/>
    </row>
    <row r="456" spans="1:1" s="10" customFormat="1" ht="12">
      <c r="A456" s="9"/>
    </row>
    <row r="457" spans="1:1" s="10" customFormat="1" ht="12">
      <c r="A457" s="9"/>
    </row>
    <row r="458" spans="1:1" s="10" customFormat="1" ht="12">
      <c r="A458" s="9"/>
    </row>
    <row r="459" spans="1:1" s="10" customFormat="1" ht="12">
      <c r="A459" s="9"/>
    </row>
    <row r="460" spans="1:1" s="10" customFormat="1" ht="12">
      <c r="A460" s="9"/>
    </row>
    <row r="461" spans="1:1" s="10" customFormat="1" ht="12">
      <c r="A461" s="9"/>
    </row>
    <row r="462" spans="1:1" s="10" customFormat="1" ht="12">
      <c r="A462" s="9"/>
    </row>
    <row r="463" spans="1:1" s="10" customFormat="1" ht="12">
      <c r="A463" s="9"/>
    </row>
    <row r="464" spans="1:1" s="10" customFormat="1" ht="12">
      <c r="A464" s="9"/>
    </row>
    <row r="465" spans="1:1" s="10" customFormat="1" ht="12">
      <c r="A465" s="9"/>
    </row>
    <row r="466" spans="1:1" s="10" customFormat="1" ht="12">
      <c r="A466" s="9"/>
    </row>
    <row r="467" spans="1:1" s="10" customFormat="1" ht="12">
      <c r="A467" s="9"/>
    </row>
    <row r="468" spans="1:1" s="10" customFormat="1" ht="12">
      <c r="A468" s="9"/>
    </row>
    <row r="469" spans="1:1" s="10" customFormat="1" ht="12">
      <c r="A469" s="9"/>
    </row>
    <row r="470" spans="1:1" s="10" customFormat="1" ht="12">
      <c r="A470" s="9"/>
    </row>
    <row r="471" spans="1:1" s="10" customFormat="1" ht="12">
      <c r="A471" s="9"/>
    </row>
    <row r="472" spans="1:1" s="10" customFormat="1" ht="12">
      <c r="A472" s="9"/>
    </row>
    <row r="473" spans="1:1" s="10" customFormat="1" ht="12">
      <c r="A473" s="9"/>
    </row>
    <row r="474" spans="1:1" s="10" customFormat="1" ht="12">
      <c r="A474" s="9"/>
    </row>
    <row r="475" spans="1:1" s="10" customFormat="1" ht="12">
      <c r="A475" s="9"/>
    </row>
    <row r="476" spans="1:1" s="10" customFormat="1" ht="12">
      <c r="A476" s="9"/>
    </row>
    <row r="477" spans="1:1" s="10" customFormat="1" ht="12">
      <c r="A477" s="9"/>
    </row>
    <row r="478" spans="1:1" s="10" customFormat="1" ht="12">
      <c r="A478" s="9"/>
    </row>
    <row r="479" spans="1:1" s="10" customFormat="1" ht="12">
      <c r="A479" s="9"/>
    </row>
    <row r="480" spans="1:1" s="21" customFormat="1" ht="11.25">
      <c r="A480" s="19"/>
    </row>
    <row r="481" spans="1:1" s="21" customFormat="1" ht="11.25">
      <c r="A481" s="22"/>
    </row>
    <row r="482" spans="1:1" s="21" customFormat="1" ht="11.25">
      <c r="A482" s="19"/>
    </row>
    <row r="483" spans="1:1" s="21" customFormat="1" ht="11.25">
      <c r="A483" s="9"/>
    </row>
    <row r="484" spans="1:1" s="21" customFormat="1" ht="11.25">
      <c r="A484" s="9"/>
    </row>
    <row r="485" spans="1:1" s="21" customFormat="1" ht="11.25">
      <c r="A485" s="9"/>
    </row>
    <row r="486" spans="1:1" s="21" customFormat="1" ht="11.25">
      <c r="A486" s="9"/>
    </row>
    <row r="487" spans="1:1" s="21" customFormat="1" ht="11.25">
      <c r="A487" s="9"/>
    </row>
    <row r="488" spans="1:1" s="21" customFormat="1" ht="11.25">
      <c r="A488" s="9"/>
    </row>
    <row r="489" spans="1:1" s="21" customFormat="1" ht="11.25">
      <c r="A489" s="9"/>
    </row>
    <row r="490" spans="1:1" s="21" customFormat="1" ht="11.25">
      <c r="A490" s="9"/>
    </row>
    <row r="491" spans="1:1" s="21" customFormat="1" ht="11.25">
      <c r="A491" s="9"/>
    </row>
    <row r="492" spans="1:1" s="21" customFormat="1" ht="11.25">
      <c r="A492" s="9"/>
    </row>
    <row r="493" spans="1:1" s="21" customFormat="1" ht="11.25">
      <c r="A493" s="9"/>
    </row>
    <row r="494" spans="1:1" s="21" customFormat="1" ht="11.25">
      <c r="A494" s="9"/>
    </row>
    <row r="495" spans="1:1" s="23" customFormat="1" ht="11.25">
      <c r="A495" s="9"/>
    </row>
    <row r="496" spans="1:1" s="21" customFormat="1" ht="11.25">
      <c r="A496" s="9"/>
    </row>
    <row r="497" spans="1:1" s="21" customFormat="1" ht="11.25">
      <c r="A497" s="9"/>
    </row>
    <row r="498" spans="1:1" s="21" customFormat="1" ht="11.25">
      <c r="A498" s="9"/>
    </row>
    <row r="499" spans="1:1" s="21" customFormat="1" ht="11.25">
      <c r="A499" s="9"/>
    </row>
    <row r="500" spans="1:1" s="21" customFormat="1" ht="11.25">
      <c r="A500" s="9"/>
    </row>
    <row r="501" spans="1:1" s="21" customFormat="1" ht="11.25">
      <c r="A501" s="9"/>
    </row>
    <row r="502" spans="1:1" s="21" customFormat="1" ht="11.25">
      <c r="A502" s="9"/>
    </row>
    <row r="503" spans="1:1" s="21" customFormat="1" ht="11.25">
      <c r="A503" s="9"/>
    </row>
    <row r="504" spans="1:1" s="21" customFormat="1" ht="11.25">
      <c r="A504" s="9"/>
    </row>
    <row r="505" spans="1:1" s="21" customFormat="1" ht="11.25">
      <c r="A505" s="9"/>
    </row>
    <row r="506" spans="1:1" s="21" customFormat="1" ht="11.25">
      <c r="A506" s="9"/>
    </row>
    <row r="507" spans="1:1" s="21" customFormat="1" ht="11.25">
      <c r="A507" s="9"/>
    </row>
    <row r="508" spans="1:1" s="21" customFormat="1" ht="11.25">
      <c r="A508" s="9"/>
    </row>
    <row r="509" spans="1:1" s="21" customFormat="1" ht="11.25">
      <c r="A509" s="9"/>
    </row>
    <row r="510" spans="1:1" s="21" customFormat="1" ht="11.25">
      <c r="A510" s="9"/>
    </row>
    <row r="511" spans="1:1" s="21" customFormat="1" ht="11.25">
      <c r="A511" s="9"/>
    </row>
    <row r="512" spans="1:1" s="21" customFormat="1" ht="11.25">
      <c r="A512" s="9"/>
    </row>
    <row r="513" spans="1:1" s="21" customFormat="1" ht="11.25">
      <c r="A513" s="9"/>
    </row>
    <row r="514" spans="1:1" s="21" customFormat="1" ht="11.25">
      <c r="A514" s="9"/>
    </row>
    <row r="515" spans="1:1" s="21" customFormat="1" ht="11.25">
      <c r="A515" s="9"/>
    </row>
    <row r="516" spans="1:1" s="21" customFormat="1" ht="11.25">
      <c r="A516" s="9"/>
    </row>
    <row r="517" spans="1:1" s="21" customFormat="1" ht="11.25">
      <c r="A517" s="9"/>
    </row>
    <row r="518" spans="1:1" s="21" customFormat="1" ht="11.25">
      <c r="A518" s="9"/>
    </row>
    <row r="519" spans="1:1" s="21" customFormat="1" ht="11.25">
      <c r="A519" s="9"/>
    </row>
    <row r="520" spans="1:1" s="21" customFormat="1" ht="11.25">
      <c r="A520" s="9"/>
    </row>
    <row r="521" spans="1:1" s="21" customFormat="1" ht="11.25">
      <c r="A521" s="9"/>
    </row>
    <row r="522" spans="1:1" s="21" customFormat="1" ht="11.25">
      <c r="A522" s="9"/>
    </row>
    <row r="523" spans="1:1" s="21" customFormat="1" ht="11.25">
      <c r="A523" s="9"/>
    </row>
    <row r="524" spans="1:1" s="21" customFormat="1" ht="11.25">
      <c r="A524" s="9"/>
    </row>
    <row r="525" spans="1:1" s="21" customFormat="1" ht="11.25">
      <c r="A525" s="9"/>
    </row>
    <row r="526" spans="1:1" s="21" customFormat="1" ht="11.25">
      <c r="A526" s="9"/>
    </row>
    <row r="527" spans="1:1" s="21" customFormat="1" ht="11.25">
      <c r="A527" s="9"/>
    </row>
    <row r="528" spans="1:1" s="21" customFormat="1" ht="11.25">
      <c r="A528" s="9"/>
    </row>
    <row r="529" spans="1:1" s="21" customFormat="1" ht="11.25">
      <c r="A529" s="9"/>
    </row>
    <row r="530" spans="1:1" s="21" customFormat="1" ht="11.25">
      <c r="A530" s="9"/>
    </row>
    <row r="531" spans="1:1" s="21" customFormat="1" ht="11.25">
      <c r="A531" s="9"/>
    </row>
    <row r="532" spans="1:1" s="21" customFormat="1" ht="11.25">
      <c r="A532" s="9"/>
    </row>
    <row r="533" spans="1:1" s="21" customFormat="1" ht="11.25">
      <c r="A533" s="9"/>
    </row>
    <row r="534" spans="1:1" s="21" customFormat="1" ht="11.25">
      <c r="A534" s="9"/>
    </row>
    <row r="535" spans="1:1" s="21" customFormat="1" ht="11.25">
      <c r="A535" s="9"/>
    </row>
    <row r="536" spans="1:1" s="21" customFormat="1" ht="11.25">
      <c r="A536" s="9"/>
    </row>
    <row r="537" spans="1:1" s="10" customFormat="1" ht="12">
      <c r="A537" s="9"/>
    </row>
    <row r="538" spans="1:1" s="10" customFormat="1" ht="12">
      <c r="A538" s="9"/>
    </row>
    <row r="539" spans="1:1" s="10" customFormat="1" ht="12">
      <c r="A539" s="9"/>
    </row>
    <row r="540" spans="1:1" s="10" customFormat="1" ht="12">
      <c r="A540" s="9"/>
    </row>
    <row r="541" spans="1:1" s="10" customFormat="1" ht="12">
      <c r="A541" s="9"/>
    </row>
    <row r="542" spans="1:1" s="10" customFormat="1" ht="12">
      <c r="A542" s="9"/>
    </row>
    <row r="543" spans="1:1" s="10" customFormat="1" ht="12">
      <c r="A543" s="19"/>
    </row>
    <row r="544" spans="1:1" s="10" customFormat="1" ht="12">
      <c r="A544" s="9"/>
    </row>
    <row r="545" spans="1:1" s="10" customFormat="1" ht="12">
      <c r="A545" s="19"/>
    </row>
    <row r="546" spans="1:1" s="10" customFormat="1" ht="12">
      <c r="A546" s="9"/>
    </row>
    <row r="547" spans="1:1" s="10" customFormat="1" ht="12">
      <c r="A547" s="9"/>
    </row>
    <row r="548" spans="1:1" s="10" customFormat="1" ht="12">
      <c r="A548" s="9"/>
    </row>
    <row r="549" spans="1:1" s="10" customFormat="1" ht="12">
      <c r="A549" s="9"/>
    </row>
    <row r="550" spans="1:1" s="10" customFormat="1" ht="12">
      <c r="A550" s="9"/>
    </row>
    <row r="551" spans="1:1" s="10" customFormat="1" ht="12">
      <c r="A551" s="9"/>
    </row>
    <row r="552" spans="1:1" s="10" customFormat="1" ht="12">
      <c r="A552" s="9"/>
    </row>
    <row r="553" spans="1:1" s="10" customFormat="1" ht="12">
      <c r="A553" s="9"/>
    </row>
    <row r="554" spans="1:1" s="10" customFormat="1" ht="12">
      <c r="A554" s="9"/>
    </row>
    <row r="555" spans="1:1" s="10" customFormat="1" ht="12">
      <c r="A555" s="9"/>
    </row>
    <row r="556" spans="1:1" s="10" customFormat="1" ht="12">
      <c r="A556" s="9"/>
    </row>
    <row r="557" spans="1:1" s="10" customFormat="1" ht="12">
      <c r="A557" s="9"/>
    </row>
    <row r="558" spans="1:1" s="10" customFormat="1" ht="12">
      <c r="A558" s="9"/>
    </row>
    <row r="559" spans="1:1" s="10" customFormat="1" ht="12">
      <c r="A559" s="9"/>
    </row>
    <row r="560" spans="1:1" s="10" customFormat="1" ht="12">
      <c r="A560" s="9"/>
    </row>
    <row r="561" spans="1:1" s="10" customFormat="1" ht="12">
      <c r="A561" s="9"/>
    </row>
    <row r="562" spans="1:1" s="10" customFormat="1" ht="12">
      <c r="A562" s="9"/>
    </row>
    <row r="563" spans="1:1" s="10" customFormat="1" ht="12">
      <c r="A563" s="9"/>
    </row>
    <row r="564" spans="1:1" s="10" customFormat="1" ht="12">
      <c r="A564" s="9"/>
    </row>
    <row r="565" spans="1:1" s="10" customFormat="1" ht="12">
      <c r="A565" s="9"/>
    </row>
    <row r="566" spans="1:1" s="10" customFormat="1" ht="12">
      <c r="A566" s="9"/>
    </row>
    <row r="567" spans="1:1" s="10" customFormat="1" ht="12">
      <c r="A567" s="9"/>
    </row>
    <row r="568" spans="1:1" s="10" customFormat="1" ht="12">
      <c r="A568" s="9"/>
    </row>
    <row r="569" spans="1:1" s="10" customFormat="1" ht="12">
      <c r="A569" s="9"/>
    </row>
    <row r="570" spans="1:1" s="10" customFormat="1" ht="12">
      <c r="A570" s="9"/>
    </row>
    <row r="571" spans="1:1" s="10" customFormat="1" ht="12">
      <c r="A571" s="9"/>
    </row>
    <row r="572" spans="1:1" s="10" customFormat="1" ht="12">
      <c r="A572" s="9"/>
    </row>
    <row r="573" spans="1:1" s="10" customFormat="1" ht="12">
      <c r="A573" s="9"/>
    </row>
    <row r="574" spans="1:1" s="10" customFormat="1" ht="12">
      <c r="A574" s="9"/>
    </row>
    <row r="575" spans="1:1" s="10" customFormat="1" ht="12">
      <c r="A575" s="9"/>
    </row>
    <row r="576" spans="1:1" s="10" customFormat="1" ht="12">
      <c r="A576" s="9"/>
    </row>
    <row r="577" spans="1:1" s="10" customFormat="1" ht="12">
      <c r="A577" s="9"/>
    </row>
    <row r="578" spans="1:1" s="10" customFormat="1" ht="12">
      <c r="A578" s="9"/>
    </row>
    <row r="579" spans="1:1" s="10" customFormat="1" ht="12">
      <c r="A579" s="9"/>
    </row>
    <row r="580" spans="1:1" s="10" customFormat="1" ht="12">
      <c r="A580" s="9"/>
    </row>
    <row r="581" spans="1:1" s="10" customFormat="1" ht="12">
      <c r="A581" s="9"/>
    </row>
    <row r="582" spans="1:1" s="12" customFormat="1" ht="12">
      <c r="A582" s="9"/>
    </row>
    <row r="583" spans="1:1" s="10" customFormat="1" ht="12">
      <c r="A583" s="9"/>
    </row>
    <row r="584" spans="1:1" s="12" customFormat="1" ht="12">
      <c r="A584" s="9"/>
    </row>
    <row r="585" spans="1:1" s="10" customFormat="1" ht="12">
      <c r="A585" s="9"/>
    </row>
    <row r="586" spans="1:1" s="10" customFormat="1" ht="12">
      <c r="A586" s="9"/>
    </row>
    <row r="587" spans="1:1" s="10" customFormat="1" ht="12">
      <c r="A587" s="9"/>
    </row>
    <row r="588" spans="1:1" s="10" customFormat="1" ht="12">
      <c r="A588" s="9"/>
    </row>
    <row r="589" spans="1:1" s="10" customFormat="1" ht="12">
      <c r="A589" s="9"/>
    </row>
    <row r="590" spans="1:1" s="10" customFormat="1" ht="12">
      <c r="A590" s="9"/>
    </row>
    <row r="591" spans="1:1" s="10" customFormat="1" ht="12">
      <c r="A591" s="9"/>
    </row>
    <row r="592" spans="1:1" s="10" customFormat="1" ht="12">
      <c r="A592" s="9"/>
    </row>
    <row r="593" spans="1:1" s="10" customFormat="1" ht="12">
      <c r="A593" s="9"/>
    </row>
    <row r="594" spans="1:1" s="10" customFormat="1" ht="12">
      <c r="A594" s="9"/>
    </row>
    <row r="595" spans="1:1" s="10" customFormat="1" ht="12">
      <c r="A595" s="9"/>
    </row>
    <row r="596" spans="1:1" s="10" customFormat="1" ht="12">
      <c r="A596" s="9"/>
    </row>
    <row r="597" spans="1:1" s="10" customFormat="1" ht="12">
      <c r="A597" s="9"/>
    </row>
    <row r="598" spans="1:1" s="10" customFormat="1" ht="12">
      <c r="A598" s="9"/>
    </row>
    <row r="599" spans="1:1" s="10" customFormat="1" ht="12">
      <c r="A599" s="9"/>
    </row>
    <row r="600" spans="1:1" s="10" customFormat="1" ht="12">
      <c r="A600" s="9"/>
    </row>
    <row r="601" spans="1:1" s="10" customFormat="1" ht="12">
      <c r="A601" s="9"/>
    </row>
    <row r="602" spans="1:1" s="10" customFormat="1" ht="12">
      <c r="A602" s="9"/>
    </row>
    <row r="603" spans="1:1" s="10" customFormat="1" ht="12">
      <c r="A603" s="19"/>
    </row>
    <row r="604" spans="1:1" s="10" customFormat="1" ht="12">
      <c r="A604" s="9"/>
    </row>
    <row r="605" spans="1:1" s="10" customFormat="1" ht="12">
      <c r="A605" s="19"/>
    </row>
    <row r="606" spans="1:1" s="10" customFormat="1" ht="12">
      <c r="A606" s="9"/>
    </row>
    <row r="607" spans="1:1" s="10" customFormat="1" ht="12">
      <c r="A607" s="9"/>
    </row>
    <row r="608" spans="1:1" s="10" customFormat="1" ht="12">
      <c r="A608" s="9"/>
    </row>
    <row r="609" spans="1:1" s="10" customFormat="1" ht="12">
      <c r="A609" s="9"/>
    </row>
    <row r="610" spans="1:1" s="10" customFormat="1" ht="12">
      <c r="A610" s="9"/>
    </row>
    <row r="611" spans="1:1" s="10" customFormat="1" ht="12">
      <c r="A611" s="9"/>
    </row>
    <row r="612" spans="1:1" s="10" customFormat="1" ht="12">
      <c r="A612" s="9"/>
    </row>
    <row r="613" spans="1:1" s="10" customFormat="1" ht="12">
      <c r="A613" s="9"/>
    </row>
    <row r="614" spans="1:1" s="10" customFormat="1" ht="12">
      <c r="A614" s="9"/>
    </row>
    <row r="615" spans="1:1" s="10" customFormat="1" ht="12">
      <c r="A615" s="9"/>
    </row>
    <row r="616" spans="1:1" s="10" customFormat="1" ht="12">
      <c r="A616" s="9"/>
    </row>
    <row r="617" spans="1:1" s="10" customFormat="1" ht="12">
      <c r="A617" s="9"/>
    </row>
    <row r="618" spans="1:1" s="10" customFormat="1" ht="12">
      <c r="A618" s="9"/>
    </row>
    <row r="619" spans="1:1" s="10" customFormat="1" ht="12">
      <c r="A619" s="9"/>
    </row>
    <row r="620" spans="1:1" s="10" customFormat="1" ht="12">
      <c r="A620" s="9"/>
    </row>
    <row r="621" spans="1:1" s="10" customFormat="1" ht="12">
      <c r="A621" s="9"/>
    </row>
    <row r="622" spans="1:1" s="10" customFormat="1" ht="12">
      <c r="A622" s="9"/>
    </row>
    <row r="623" spans="1:1" s="10" customFormat="1" ht="12">
      <c r="A623" s="9"/>
    </row>
    <row r="624" spans="1:1" s="10" customFormat="1" ht="12">
      <c r="A624" s="9"/>
    </row>
    <row r="625" spans="1:1" s="10" customFormat="1" ht="12">
      <c r="A625" s="9"/>
    </row>
    <row r="626" spans="1:1" s="10" customFormat="1" ht="12">
      <c r="A626" s="9"/>
    </row>
    <row r="627" spans="1:1" s="10" customFormat="1" ht="12">
      <c r="A627" s="9"/>
    </row>
    <row r="628" spans="1:1" s="10" customFormat="1" ht="12">
      <c r="A628" s="9"/>
    </row>
    <row r="629" spans="1:1" s="10" customFormat="1" ht="12">
      <c r="A629" s="9"/>
    </row>
    <row r="630" spans="1:1" s="10" customFormat="1" ht="12">
      <c r="A630" s="9"/>
    </row>
    <row r="631" spans="1:1" s="10" customFormat="1" ht="12">
      <c r="A631" s="9"/>
    </row>
    <row r="632" spans="1:1" s="10" customFormat="1" ht="12">
      <c r="A632" s="9"/>
    </row>
    <row r="633" spans="1:1" s="10" customFormat="1" ht="12">
      <c r="A633" s="9"/>
    </row>
    <row r="634" spans="1:1" s="10" customFormat="1" ht="12">
      <c r="A634" s="9"/>
    </row>
    <row r="635" spans="1:1" s="10" customFormat="1" ht="12">
      <c r="A635" s="9"/>
    </row>
    <row r="636" spans="1:1" s="10" customFormat="1" ht="12">
      <c r="A636" s="9"/>
    </row>
    <row r="637" spans="1:1" s="10" customFormat="1" ht="12">
      <c r="A637" s="9"/>
    </row>
    <row r="638" spans="1:1" s="12" customFormat="1" ht="12">
      <c r="A638" s="9"/>
    </row>
    <row r="639" spans="1:1" s="10" customFormat="1" ht="12">
      <c r="A639" s="9"/>
    </row>
    <row r="640" spans="1:1" s="12" customFormat="1" ht="12">
      <c r="A640" s="9"/>
    </row>
    <row r="641" spans="1:1" s="10" customFormat="1" ht="12">
      <c r="A641" s="9"/>
    </row>
    <row r="642" spans="1:1" s="10" customFormat="1" ht="12">
      <c r="A642" s="9"/>
    </row>
    <row r="643" spans="1:1" s="10" customFormat="1" ht="12">
      <c r="A643" s="9"/>
    </row>
    <row r="644" spans="1:1" s="10" customFormat="1" ht="12">
      <c r="A644" s="9"/>
    </row>
    <row r="645" spans="1:1" s="10" customFormat="1" ht="12">
      <c r="A645" s="9"/>
    </row>
    <row r="646" spans="1:1" s="10" customFormat="1" ht="12">
      <c r="A646" s="9"/>
    </row>
    <row r="647" spans="1:1" s="10" customFormat="1" ht="12">
      <c r="A647" s="9"/>
    </row>
    <row r="648" spans="1:1" s="10" customFormat="1" ht="12">
      <c r="A648" s="9"/>
    </row>
    <row r="649" spans="1:1" s="10" customFormat="1" ht="12">
      <c r="A649" s="9"/>
    </row>
    <row r="650" spans="1:1" s="10" customFormat="1" ht="12">
      <c r="A650" s="9"/>
    </row>
    <row r="651" spans="1:1" s="10" customFormat="1" ht="12">
      <c r="A651" s="9"/>
    </row>
    <row r="652" spans="1:1" s="10" customFormat="1" ht="12">
      <c r="A652" s="9"/>
    </row>
    <row r="653" spans="1:1" s="10" customFormat="1" ht="12">
      <c r="A653" s="9"/>
    </row>
    <row r="654" spans="1:1" s="10" customFormat="1" ht="12">
      <c r="A654" s="9"/>
    </row>
    <row r="655" spans="1:1" s="10" customFormat="1" ht="12">
      <c r="A655" s="9"/>
    </row>
    <row r="656" spans="1:1" s="10" customFormat="1" ht="12">
      <c r="A656" s="9"/>
    </row>
    <row r="657" spans="1:1" s="10" customFormat="1" ht="12">
      <c r="A657" s="9"/>
    </row>
    <row r="658" spans="1:1" s="10" customFormat="1" ht="12">
      <c r="A658" s="9"/>
    </row>
    <row r="659" spans="1:1" s="10" customFormat="1" ht="12">
      <c r="A659" s="9"/>
    </row>
    <row r="660" spans="1:1" s="10" customFormat="1" ht="12">
      <c r="A660" s="9"/>
    </row>
    <row r="661" spans="1:1" s="10" customFormat="1" ht="12">
      <c r="A661" s="9"/>
    </row>
    <row r="662" spans="1:1" s="10" customFormat="1" ht="12">
      <c r="A662" s="9"/>
    </row>
    <row r="663" spans="1:1" s="10" customFormat="1" ht="12">
      <c r="A663" s="19"/>
    </row>
    <row r="664" spans="1:1" s="10" customFormat="1" ht="12">
      <c r="A664" s="9"/>
    </row>
    <row r="665" spans="1:1" s="10" customFormat="1" ht="12">
      <c r="A665" s="19"/>
    </row>
    <row r="666" spans="1:1" s="10" customFormat="1" ht="12">
      <c r="A666" s="9"/>
    </row>
    <row r="667" spans="1:1" s="10" customFormat="1" ht="12">
      <c r="A667" s="9"/>
    </row>
    <row r="668" spans="1:1" s="10" customFormat="1" ht="12">
      <c r="A668" s="9"/>
    </row>
    <row r="669" spans="1:1" s="10" customFormat="1" ht="12">
      <c r="A669" s="9"/>
    </row>
    <row r="670" spans="1:1" s="10" customFormat="1" ht="12">
      <c r="A670" s="9"/>
    </row>
    <row r="671" spans="1:1" s="10" customFormat="1" ht="12">
      <c r="A671" s="9"/>
    </row>
    <row r="672" spans="1:1" s="10" customFormat="1" ht="12">
      <c r="A672" s="9"/>
    </row>
    <row r="673" spans="1:1" s="10" customFormat="1" ht="12">
      <c r="A673" s="9"/>
    </row>
    <row r="674" spans="1:1" s="10" customFormat="1" ht="12">
      <c r="A674" s="9"/>
    </row>
    <row r="675" spans="1:1" s="10" customFormat="1" ht="12">
      <c r="A675" s="9"/>
    </row>
    <row r="676" spans="1:1" s="10" customFormat="1" ht="12">
      <c r="A676" s="9"/>
    </row>
    <row r="677" spans="1:1" s="10" customFormat="1" ht="12">
      <c r="A677" s="9"/>
    </row>
    <row r="678" spans="1:1" s="10" customFormat="1" ht="12">
      <c r="A678" s="9"/>
    </row>
    <row r="679" spans="1:1" s="10" customFormat="1" ht="12">
      <c r="A679" s="9"/>
    </row>
    <row r="680" spans="1:1" s="10" customFormat="1" ht="12">
      <c r="A680" s="9"/>
    </row>
    <row r="681" spans="1:1" s="10" customFormat="1" ht="12">
      <c r="A681" s="9"/>
    </row>
    <row r="682" spans="1:1" s="10" customFormat="1" ht="12">
      <c r="A682" s="9"/>
    </row>
    <row r="683" spans="1:1" s="10" customFormat="1" ht="12">
      <c r="A683" s="9"/>
    </row>
    <row r="684" spans="1:1" s="10" customFormat="1" ht="12">
      <c r="A684" s="9"/>
    </row>
    <row r="685" spans="1:1" s="10" customFormat="1" ht="12">
      <c r="A685" s="9"/>
    </row>
    <row r="686" spans="1:1" s="10" customFormat="1" ht="12">
      <c r="A686" s="9"/>
    </row>
    <row r="687" spans="1:1" s="10" customFormat="1" ht="12">
      <c r="A687" s="9"/>
    </row>
    <row r="688" spans="1:1" s="10" customFormat="1" ht="12">
      <c r="A688" s="9"/>
    </row>
    <row r="689" spans="1:1" s="10" customFormat="1" ht="12">
      <c r="A689" s="9"/>
    </row>
    <row r="690" spans="1:1" s="10" customFormat="1" ht="12">
      <c r="A690" s="9"/>
    </row>
    <row r="691" spans="1:1" s="10" customFormat="1" ht="12">
      <c r="A691" s="9"/>
    </row>
    <row r="692" spans="1:1" s="10" customFormat="1" ht="12">
      <c r="A692" s="9"/>
    </row>
    <row r="693" spans="1:1" s="10" customFormat="1" ht="12">
      <c r="A693" s="9"/>
    </row>
    <row r="694" spans="1:1" s="10" customFormat="1" ht="12">
      <c r="A694" s="9"/>
    </row>
    <row r="695" spans="1:1" s="10" customFormat="1" ht="12">
      <c r="A695" s="9"/>
    </row>
    <row r="696" spans="1:1" s="10" customFormat="1" ht="12">
      <c r="A696" s="9"/>
    </row>
    <row r="697" spans="1:1" s="10" customFormat="1" ht="12">
      <c r="A697" s="9"/>
    </row>
    <row r="698" spans="1:1" s="10" customFormat="1" ht="12">
      <c r="A698" s="9"/>
    </row>
    <row r="699" spans="1:1" s="10" customFormat="1" ht="12">
      <c r="A699" s="9"/>
    </row>
    <row r="700" spans="1:1" s="10" customFormat="1" ht="12">
      <c r="A700" s="9"/>
    </row>
    <row r="701" spans="1:1" s="10" customFormat="1" ht="12">
      <c r="A701" s="9"/>
    </row>
    <row r="702" spans="1:1" s="10" customFormat="1" ht="12">
      <c r="A702" s="9"/>
    </row>
    <row r="703" spans="1:1" s="10" customFormat="1" ht="12">
      <c r="A703" s="9"/>
    </row>
    <row r="704" spans="1:1" s="10" customFormat="1" ht="12">
      <c r="A704" s="9"/>
    </row>
    <row r="705" spans="1:1" s="10" customFormat="1" ht="12">
      <c r="A705" s="9"/>
    </row>
    <row r="706" spans="1:1" s="10" customFormat="1" ht="12">
      <c r="A706" s="9"/>
    </row>
    <row r="707" spans="1:1" s="12" customFormat="1" ht="12">
      <c r="A707" s="9"/>
    </row>
    <row r="708" spans="1:1" s="10" customFormat="1" ht="12">
      <c r="A708" s="9"/>
    </row>
    <row r="709" spans="1:1" s="12" customFormat="1" ht="12">
      <c r="A709" s="9"/>
    </row>
    <row r="710" spans="1:1" s="10" customFormat="1" ht="12">
      <c r="A710" s="9"/>
    </row>
    <row r="711" spans="1:1" s="10" customFormat="1" ht="12">
      <c r="A711" s="9"/>
    </row>
    <row r="712" spans="1:1" s="10" customFormat="1" ht="12">
      <c r="A712" s="9"/>
    </row>
    <row r="713" spans="1:1" s="10" customFormat="1" ht="12">
      <c r="A713" s="9"/>
    </row>
    <row r="714" spans="1:1" s="10" customFormat="1" ht="12">
      <c r="A714" s="9"/>
    </row>
    <row r="715" spans="1:1" s="10" customFormat="1" ht="12">
      <c r="A715" s="9"/>
    </row>
    <row r="716" spans="1:1" s="10" customFormat="1" ht="12">
      <c r="A716" s="9"/>
    </row>
    <row r="717" spans="1:1" s="10" customFormat="1" ht="12">
      <c r="A717" s="9"/>
    </row>
    <row r="718" spans="1:1" s="10" customFormat="1" ht="12">
      <c r="A718" s="9"/>
    </row>
    <row r="719" spans="1:1" s="10" customFormat="1" ht="12">
      <c r="A719" s="9"/>
    </row>
    <row r="720" spans="1:1" s="10" customFormat="1" ht="12">
      <c r="A720" s="9"/>
    </row>
    <row r="721" spans="1:1" s="10" customFormat="1" ht="12">
      <c r="A721" s="9"/>
    </row>
    <row r="722" spans="1:1" s="10" customFormat="1" ht="12">
      <c r="A722" s="9"/>
    </row>
    <row r="723" spans="1:1" s="10" customFormat="1" ht="12">
      <c r="A723" s="19"/>
    </row>
    <row r="724" spans="1:1" s="10" customFormat="1" ht="12">
      <c r="A724" s="9"/>
    </row>
    <row r="725" spans="1:1" s="10" customFormat="1" ht="12">
      <c r="A725" s="19"/>
    </row>
    <row r="726" spans="1:1" s="10" customFormat="1" ht="12">
      <c r="A726" s="9"/>
    </row>
    <row r="727" spans="1:1" s="10" customFormat="1" ht="12">
      <c r="A727" s="9"/>
    </row>
    <row r="728" spans="1:1" s="10" customFormat="1" ht="12">
      <c r="A728" s="9"/>
    </row>
    <row r="729" spans="1:1" s="10" customFormat="1" ht="12">
      <c r="A729" s="9"/>
    </row>
    <row r="730" spans="1:1" s="10" customFormat="1" ht="12">
      <c r="A730" s="9"/>
    </row>
    <row r="731" spans="1:1" s="10" customFormat="1" ht="12">
      <c r="A731" s="9"/>
    </row>
    <row r="732" spans="1:1" s="10" customFormat="1" ht="12">
      <c r="A732" s="9"/>
    </row>
    <row r="733" spans="1:1" s="10" customFormat="1" ht="12">
      <c r="A733" s="9"/>
    </row>
    <row r="734" spans="1:1" s="10" customFormat="1" ht="12">
      <c r="A734" s="9"/>
    </row>
    <row r="735" spans="1:1" s="10" customFormat="1" ht="12">
      <c r="A735" s="9"/>
    </row>
    <row r="736" spans="1:1" s="10" customFormat="1" ht="12">
      <c r="A736" s="9"/>
    </row>
    <row r="737" spans="1:1" s="10" customFormat="1" ht="12">
      <c r="A737" s="9"/>
    </row>
    <row r="738" spans="1:1" s="10" customFormat="1" ht="12">
      <c r="A738" s="9"/>
    </row>
    <row r="739" spans="1:1" s="10" customFormat="1" ht="12">
      <c r="A739" s="9"/>
    </row>
    <row r="740" spans="1:1" s="10" customFormat="1" ht="12">
      <c r="A740" s="9"/>
    </row>
    <row r="741" spans="1:1" s="10" customFormat="1" ht="12">
      <c r="A741" s="9"/>
    </row>
    <row r="742" spans="1:1" s="10" customFormat="1" ht="12">
      <c r="A742" s="9"/>
    </row>
    <row r="743" spans="1:1" s="10" customFormat="1" ht="12">
      <c r="A743" s="9"/>
    </row>
    <row r="744" spans="1:1" s="10" customFormat="1" ht="12">
      <c r="A744" s="9"/>
    </row>
    <row r="745" spans="1:1" s="10" customFormat="1" ht="12">
      <c r="A745" s="9"/>
    </row>
    <row r="746" spans="1:1" s="10" customFormat="1" ht="12">
      <c r="A746" s="9"/>
    </row>
    <row r="747" spans="1:1" s="10" customFormat="1" ht="12">
      <c r="A747" s="9"/>
    </row>
    <row r="748" spans="1:1" s="10" customFormat="1" ht="12">
      <c r="A748" s="9"/>
    </row>
    <row r="749" spans="1:1" s="10" customFormat="1" ht="12">
      <c r="A749" s="9"/>
    </row>
    <row r="750" spans="1:1" s="10" customFormat="1" ht="12">
      <c r="A750" s="9"/>
    </row>
    <row r="751" spans="1:1" s="10" customFormat="1" ht="12">
      <c r="A751" s="9"/>
    </row>
    <row r="752" spans="1:1" s="10" customFormat="1" ht="12">
      <c r="A752" s="9"/>
    </row>
    <row r="753" spans="1:1" s="10" customFormat="1" ht="12">
      <c r="A753" s="9"/>
    </row>
    <row r="754" spans="1:1" s="10" customFormat="1" ht="12">
      <c r="A754" s="9"/>
    </row>
    <row r="755" spans="1:1" s="10" customFormat="1" ht="12">
      <c r="A755" s="9"/>
    </row>
    <row r="756" spans="1:1" s="10" customFormat="1" ht="12">
      <c r="A756" s="9"/>
    </row>
    <row r="757" spans="1:1" s="10" customFormat="1" ht="12">
      <c r="A757" s="9"/>
    </row>
    <row r="758" spans="1:1" s="10" customFormat="1" ht="12">
      <c r="A758" s="9"/>
    </row>
    <row r="759" spans="1:1" s="10" customFormat="1" ht="12">
      <c r="A759" s="9"/>
    </row>
    <row r="760" spans="1:1" s="10" customFormat="1" ht="12">
      <c r="A760" s="9"/>
    </row>
    <row r="761" spans="1:1" s="10" customFormat="1" ht="12">
      <c r="A761" s="9"/>
    </row>
    <row r="762" spans="1:1" s="10" customFormat="1" ht="12">
      <c r="A762" s="9"/>
    </row>
    <row r="763" spans="1:1" s="10" customFormat="1" ht="12">
      <c r="A763" s="9"/>
    </row>
    <row r="764" spans="1:1" s="10" customFormat="1" ht="12">
      <c r="A764" s="9"/>
    </row>
    <row r="765" spans="1:1" s="10" customFormat="1" ht="12">
      <c r="A765" s="9"/>
    </row>
    <row r="766" spans="1:1" s="10" customFormat="1" ht="12">
      <c r="A766" s="9"/>
    </row>
    <row r="767" spans="1:1" s="10" customFormat="1" ht="12">
      <c r="A767" s="9"/>
    </row>
    <row r="768" spans="1:1" s="10" customFormat="1" ht="12">
      <c r="A768" s="9"/>
    </row>
    <row r="769" spans="1:1" s="10" customFormat="1" ht="12">
      <c r="A769" s="9"/>
    </row>
    <row r="770" spans="1:1" s="10" customFormat="1" ht="12">
      <c r="A770" s="9"/>
    </row>
    <row r="771" spans="1:1" s="10" customFormat="1" ht="12">
      <c r="A771" s="9"/>
    </row>
    <row r="772" spans="1:1" s="10" customFormat="1" ht="12">
      <c r="A772" s="9"/>
    </row>
    <row r="773" spans="1:1" s="10" customFormat="1" ht="12">
      <c r="A773" s="9"/>
    </row>
    <row r="774" spans="1:1" s="10" customFormat="1" ht="12">
      <c r="A774" s="9"/>
    </row>
    <row r="775" spans="1:1" s="10" customFormat="1" ht="12">
      <c r="A775" s="9"/>
    </row>
    <row r="776" spans="1:1" s="10" customFormat="1" ht="12">
      <c r="A776" s="9"/>
    </row>
    <row r="777" spans="1:1" s="10" customFormat="1" ht="12">
      <c r="A777" s="9"/>
    </row>
    <row r="778" spans="1:1" s="10" customFormat="1" ht="12">
      <c r="A778" s="9"/>
    </row>
    <row r="779" spans="1:1" s="10" customFormat="1" ht="12">
      <c r="A779" s="19"/>
    </row>
    <row r="780" spans="1:1" s="10" customFormat="1" ht="12">
      <c r="A780" s="9"/>
    </row>
    <row r="781" spans="1:1" s="10" customFormat="1" ht="12">
      <c r="A781" s="9"/>
    </row>
    <row r="782" spans="1:1" s="10" customFormat="1" ht="12">
      <c r="A782" s="9"/>
    </row>
    <row r="783" spans="1:1" s="10" customFormat="1" ht="12">
      <c r="A783" s="19"/>
    </row>
    <row r="784" spans="1:1" s="10" customFormat="1" ht="12">
      <c r="A784" s="9"/>
    </row>
    <row r="785" spans="1:1" s="10" customFormat="1" ht="12">
      <c r="A785" s="9"/>
    </row>
    <row r="786" spans="1:1" s="10" customFormat="1" ht="12">
      <c r="A786" s="9"/>
    </row>
    <row r="787" spans="1:1" s="10" customFormat="1" ht="12">
      <c r="A787" s="9"/>
    </row>
    <row r="788" spans="1:1" s="10" customFormat="1" ht="12">
      <c r="A788" s="9"/>
    </row>
    <row r="789" spans="1:1" s="10" customFormat="1" ht="12">
      <c r="A789" s="19"/>
    </row>
    <row r="790" spans="1:1" s="10" customFormat="1" ht="12">
      <c r="A790" s="9"/>
    </row>
    <row r="791" spans="1:1" s="10" customFormat="1" ht="12">
      <c r="A791" s="9"/>
    </row>
    <row r="792" spans="1:1" s="10" customFormat="1" ht="12">
      <c r="A792" s="9"/>
    </row>
    <row r="793" spans="1:1" s="10" customFormat="1" ht="12">
      <c r="A793" s="19"/>
    </row>
    <row r="794" spans="1:1" s="10" customFormat="1" ht="12">
      <c r="A794" s="9"/>
    </row>
    <row r="795" spans="1:1" s="10" customFormat="1" ht="12">
      <c r="A795" s="19"/>
    </row>
    <row r="796" spans="1:1" s="10" customFormat="1" ht="12">
      <c r="A796" s="9"/>
    </row>
    <row r="797" spans="1:1" s="10" customFormat="1" ht="12">
      <c r="A797" s="9"/>
    </row>
    <row r="798" spans="1:1" s="10" customFormat="1" ht="12">
      <c r="A798" s="9"/>
    </row>
    <row r="799" spans="1:1" s="10" customFormat="1" ht="12">
      <c r="A799" s="9"/>
    </row>
    <row r="800" spans="1:1" s="10" customFormat="1" ht="12">
      <c r="A800" s="9"/>
    </row>
    <row r="801" spans="1:1" s="10" customFormat="1" ht="12">
      <c r="A801" s="9"/>
    </row>
    <row r="802" spans="1:1" s="10" customFormat="1" ht="12">
      <c r="A802" s="9"/>
    </row>
    <row r="803" spans="1:1" s="10" customFormat="1" ht="12">
      <c r="A803" s="9"/>
    </row>
    <row r="804" spans="1:1" s="10" customFormat="1" ht="12">
      <c r="A804" s="9"/>
    </row>
    <row r="805" spans="1:1" s="10" customFormat="1" ht="12">
      <c r="A805" s="9"/>
    </row>
    <row r="806" spans="1:1" s="10" customFormat="1" ht="12">
      <c r="A806" s="9"/>
    </row>
    <row r="807" spans="1:1" s="10" customFormat="1" ht="12">
      <c r="A807" s="9"/>
    </row>
    <row r="808" spans="1:1" s="10" customFormat="1" ht="12">
      <c r="A808" s="9"/>
    </row>
    <row r="809" spans="1:1" s="10" customFormat="1" ht="12">
      <c r="A809" s="19"/>
    </row>
    <row r="810" spans="1:1" s="10" customFormat="1" ht="12">
      <c r="A810" s="9"/>
    </row>
    <row r="811" spans="1:1" s="10" customFormat="1" ht="12">
      <c r="A811" s="9"/>
    </row>
    <row r="812" spans="1:1" s="10" customFormat="1" ht="12">
      <c r="A812" s="9"/>
    </row>
    <row r="813" spans="1:1" s="10" customFormat="1" ht="12">
      <c r="A813" s="9"/>
    </row>
    <row r="814" spans="1:1" s="10" customFormat="1" ht="12">
      <c r="A814" s="9"/>
    </row>
    <row r="815" spans="1:1" s="10" customFormat="1" ht="12">
      <c r="A815" s="9"/>
    </row>
    <row r="816" spans="1:1" s="10" customFormat="1" ht="12">
      <c r="A816" s="9"/>
    </row>
    <row r="817" spans="1:1" s="10" customFormat="1" ht="12">
      <c r="A817" s="9"/>
    </row>
    <row r="818" spans="1:1" s="10" customFormat="1" ht="12">
      <c r="A818" s="9"/>
    </row>
    <row r="819" spans="1:1" s="10" customFormat="1" ht="12">
      <c r="A819" s="9"/>
    </row>
    <row r="820" spans="1:1" s="10" customFormat="1" ht="12">
      <c r="A820" s="9"/>
    </row>
    <row r="821" spans="1:1" s="10" customFormat="1" ht="12">
      <c r="A821" s="9"/>
    </row>
    <row r="822" spans="1:1" s="10" customFormat="1" ht="12">
      <c r="A822" s="9"/>
    </row>
    <row r="823" spans="1:1" s="10" customFormat="1" ht="12">
      <c r="A823" s="9"/>
    </row>
    <row r="824" spans="1:1" s="10" customFormat="1" ht="12">
      <c r="A824" s="9"/>
    </row>
    <row r="825" spans="1:1" s="10" customFormat="1" ht="12">
      <c r="A825" s="9"/>
    </row>
    <row r="826" spans="1:1" s="10" customFormat="1" ht="12">
      <c r="A826" s="9"/>
    </row>
    <row r="827" spans="1:1" s="10" customFormat="1" ht="12">
      <c r="A827" s="9"/>
    </row>
    <row r="828" spans="1:1" s="10" customFormat="1" ht="12">
      <c r="A828" s="9"/>
    </row>
    <row r="829" spans="1:1" s="10" customFormat="1" ht="12">
      <c r="A829" s="9"/>
    </row>
    <row r="830" spans="1:1" s="10" customFormat="1" ht="12">
      <c r="A830" s="9"/>
    </row>
    <row r="831" spans="1:1" s="10" customFormat="1" ht="12">
      <c r="A831" s="9"/>
    </row>
    <row r="832" spans="1:1" s="10" customFormat="1" ht="12">
      <c r="A832" s="9"/>
    </row>
    <row r="833" spans="1:1" s="10" customFormat="1" ht="12">
      <c r="A833" s="9"/>
    </row>
    <row r="834" spans="1:1" s="10" customFormat="1" ht="12">
      <c r="A834" s="9"/>
    </row>
    <row r="835" spans="1:1" s="10" customFormat="1" ht="12">
      <c r="A835" s="9"/>
    </row>
    <row r="836" spans="1:1" s="10" customFormat="1" ht="12">
      <c r="A836" s="9"/>
    </row>
  </sheetData>
  <sheetProtection algorithmName="SHA-512" hashValue="aNh66fjXUN92kUW1T8DymeD302GADWHlgFQivKYBYKZri5J6Oq+UpNwB8LV1Ytz3wzqAYbFiatY0FSITc6tg6A==" saltValue="KLBoK5SuKN5ooK9ldICz5g==" spinCount="100000" sheet="1"/>
  <pageMargins left="0.98425196850393704" right="0.31496062992125984" top="0.98425196850393704" bottom="0.98425196850393704" header="0.39370078740157483" footer="0.39370078740157483"/>
  <pageSetup paperSize="9" fitToHeight="0" orientation="portrait" useFirstPageNumber="1" r:id="rId1"/>
  <headerFooter>
    <oddHeader>&amp;L&amp;"Arial,Krepko"&amp;12&amp;K00-047&amp;G&amp;RPOPIS DEL
GRADBENA DELA</oddHeader>
    <oddFooter>&amp;L&amp;F&amp;C&amp;A&amp;R&amp;P</oddFooter>
  </headerFooter>
  <rowBreaks count="5" manualBreakCount="5">
    <brk id="19" man="1"/>
    <brk id="34" man="1"/>
    <brk id="41" man="1"/>
    <brk id="55" man="1"/>
    <brk id="64"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F2B2A-B72D-4B60-B016-761D2B4C348A}">
  <sheetPr codeName="List10">
    <tabColor rgb="FF7030A0"/>
  </sheetPr>
  <dimension ref="A1:L33"/>
  <sheetViews>
    <sheetView showZeros="0" showOutlineSymbols="0" view="pageBreakPreview" topLeftCell="A4" zoomScaleNormal="100" zoomScaleSheetLayoutView="100" zoomScalePageLayoutView="90" workbookViewId="0">
      <selection activeCell="F21" sqref="F21"/>
    </sheetView>
  </sheetViews>
  <sheetFormatPr defaultRowHeight="12.75"/>
  <cols>
    <col min="1" max="1" width="5" style="374" customWidth="1"/>
    <col min="2" max="2" width="4.140625" style="374" customWidth="1"/>
    <col min="3" max="3" width="38.5703125" style="155" customWidth="1"/>
    <col min="4" max="4" width="5" style="375" customWidth="1"/>
    <col min="5" max="5" width="7.5703125" style="375" customWidth="1"/>
    <col min="6" max="6" width="11" style="376" customWidth="1"/>
    <col min="7" max="7" width="14.42578125" style="377" customWidth="1"/>
    <col min="8" max="8" width="11.85546875" style="377" customWidth="1"/>
    <col min="9" max="9" width="11.85546875" style="378" customWidth="1"/>
    <col min="10" max="11" width="9.140625" style="429" customWidth="1"/>
    <col min="12" max="12" width="7.85546875" style="416" customWidth="1"/>
    <col min="13" max="256" width="9.140625" style="379"/>
    <col min="257" max="257" width="5" style="379" customWidth="1"/>
    <col min="258" max="258" width="4.140625" style="379" customWidth="1"/>
    <col min="259" max="259" width="47.85546875" style="379" customWidth="1"/>
    <col min="260" max="260" width="5" style="379" customWidth="1"/>
    <col min="261" max="261" width="7.5703125" style="379" customWidth="1"/>
    <col min="262" max="262" width="11" style="379" customWidth="1"/>
    <col min="263" max="263" width="14.42578125" style="379" customWidth="1"/>
    <col min="264" max="265" width="11.85546875" style="379" customWidth="1"/>
    <col min="266" max="267" width="9.140625" style="379"/>
    <col min="268" max="268" width="7.85546875" style="379" customWidth="1"/>
    <col min="269" max="512" width="9.140625" style="379"/>
    <col min="513" max="513" width="5" style="379" customWidth="1"/>
    <col min="514" max="514" width="4.140625" style="379" customWidth="1"/>
    <col min="515" max="515" width="47.85546875" style="379" customWidth="1"/>
    <col min="516" max="516" width="5" style="379" customWidth="1"/>
    <col min="517" max="517" width="7.5703125" style="379" customWidth="1"/>
    <col min="518" max="518" width="11" style="379" customWidth="1"/>
    <col min="519" max="519" width="14.42578125" style="379" customWidth="1"/>
    <col min="520" max="521" width="11.85546875" style="379" customWidth="1"/>
    <col min="522" max="523" width="9.140625" style="379"/>
    <col min="524" max="524" width="7.85546875" style="379" customWidth="1"/>
    <col min="525" max="768" width="9.140625" style="379"/>
    <col min="769" max="769" width="5" style="379" customWidth="1"/>
    <col min="770" max="770" width="4.140625" style="379" customWidth="1"/>
    <col min="771" max="771" width="47.85546875" style="379" customWidth="1"/>
    <col min="772" max="772" width="5" style="379" customWidth="1"/>
    <col min="773" max="773" width="7.5703125" style="379" customWidth="1"/>
    <col min="774" max="774" width="11" style="379" customWidth="1"/>
    <col min="775" max="775" width="14.42578125" style="379" customWidth="1"/>
    <col min="776" max="777" width="11.85546875" style="379" customWidth="1"/>
    <col min="778" max="779" width="9.140625" style="379"/>
    <col min="780" max="780" width="7.85546875" style="379" customWidth="1"/>
    <col min="781" max="1024" width="9.140625" style="379"/>
    <col min="1025" max="1025" width="5" style="379" customWidth="1"/>
    <col min="1026" max="1026" width="4.140625" style="379" customWidth="1"/>
    <col min="1027" max="1027" width="47.85546875" style="379" customWidth="1"/>
    <col min="1028" max="1028" width="5" style="379" customWidth="1"/>
    <col min="1029" max="1029" width="7.5703125" style="379" customWidth="1"/>
    <col min="1030" max="1030" width="11" style="379" customWidth="1"/>
    <col min="1031" max="1031" width="14.42578125" style="379" customWidth="1"/>
    <col min="1032" max="1033" width="11.85546875" style="379" customWidth="1"/>
    <col min="1034" max="1035" width="9.140625" style="379"/>
    <col min="1036" max="1036" width="7.85546875" style="379" customWidth="1"/>
    <col min="1037" max="1280" width="9.140625" style="379"/>
    <col min="1281" max="1281" width="5" style="379" customWidth="1"/>
    <col min="1282" max="1282" width="4.140625" style="379" customWidth="1"/>
    <col min="1283" max="1283" width="47.85546875" style="379" customWidth="1"/>
    <col min="1284" max="1284" width="5" style="379" customWidth="1"/>
    <col min="1285" max="1285" width="7.5703125" style="379" customWidth="1"/>
    <col min="1286" max="1286" width="11" style="379" customWidth="1"/>
    <col min="1287" max="1287" width="14.42578125" style="379" customWidth="1"/>
    <col min="1288" max="1289" width="11.85546875" style="379" customWidth="1"/>
    <col min="1290" max="1291" width="9.140625" style="379"/>
    <col min="1292" max="1292" width="7.85546875" style="379" customWidth="1"/>
    <col min="1293" max="1536" width="9.140625" style="379"/>
    <col min="1537" max="1537" width="5" style="379" customWidth="1"/>
    <col min="1538" max="1538" width="4.140625" style="379" customWidth="1"/>
    <col min="1539" max="1539" width="47.85546875" style="379" customWidth="1"/>
    <col min="1540" max="1540" width="5" style="379" customWidth="1"/>
    <col min="1541" max="1541" width="7.5703125" style="379" customWidth="1"/>
    <col min="1542" max="1542" width="11" style="379" customWidth="1"/>
    <col min="1543" max="1543" width="14.42578125" style="379" customWidth="1"/>
    <col min="1544" max="1545" width="11.85546875" style="379" customWidth="1"/>
    <col min="1546" max="1547" width="9.140625" style="379"/>
    <col min="1548" max="1548" width="7.85546875" style="379" customWidth="1"/>
    <col min="1549" max="1792" width="9.140625" style="379"/>
    <col min="1793" max="1793" width="5" style="379" customWidth="1"/>
    <col min="1794" max="1794" width="4.140625" style="379" customWidth="1"/>
    <col min="1795" max="1795" width="47.85546875" style="379" customWidth="1"/>
    <col min="1796" max="1796" width="5" style="379" customWidth="1"/>
    <col min="1797" max="1797" width="7.5703125" style="379" customWidth="1"/>
    <col min="1798" max="1798" width="11" style="379" customWidth="1"/>
    <col min="1799" max="1799" width="14.42578125" style="379" customWidth="1"/>
    <col min="1800" max="1801" width="11.85546875" style="379" customWidth="1"/>
    <col min="1802" max="1803" width="9.140625" style="379"/>
    <col min="1804" max="1804" width="7.85546875" style="379" customWidth="1"/>
    <col min="1805" max="2048" width="9.140625" style="379"/>
    <col min="2049" max="2049" width="5" style="379" customWidth="1"/>
    <col min="2050" max="2050" width="4.140625" style="379" customWidth="1"/>
    <col min="2051" max="2051" width="47.85546875" style="379" customWidth="1"/>
    <col min="2052" max="2052" width="5" style="379" customWidth="1"/>
    <col min="2053" max="2053" width="7.5703125" style="379" customWidth="1"/>
    <col min="2054" max="2054" width="11" style="379" customWidth="1"/>
    <col min="2055" max="2055" width="14.42578125" style="379" customWidth="1"/>
    <col min="2056" max="2057" width="11.85546875" style="379" customWidth="1"/>
    <col min="2058" max="2059" width="9.140625" style="379"/>
    <col min="2060" max="2060" width="7.85546875" style="379" customWidth="1"/>
    <col min="2061" max="2304" width="9.140625" style="379"/>
    <col min="2305" max="2305" width="5" style="379" customWidth="1"/>
    <col min="2306" max="2306" width="4.140625" style="379" customWidth="1"/>
    <col min="2307" max="2307" width="47.85546875" style="379" customWidth="1"/>
    <col min="2308" max="2308" width="5" style="379" customWidth="1"/>
    <col min="2309" max="2309" width="7.5703125" style="379" customWidth="1"/>
    <col min="2310" max="2310" width="11" style="379" customWidth="1"/>
    <col min="2311" max="2311" width="14.42578125" style="379" customWidth="1"/>
    <col min="2312" max="2313" width="11.85546875" style="379" customWidth="1"/>
    <col min="2314" max="2315" width="9.140625" style="379"/>
    <col min="2316" max="2316" width="7.85546875" style="379" customWidth="1"/>
    <col min="2317" max="2560" width="9.140625" style="379"/>
    <col min="2561" max="2561" width="5" style="379" customWidth="1"/>
    <col min="2562" max="2562" width="4.140625" style="379" customWidth="1"/>
    <col min="2563" max="2563" width="47.85546875" style="379" customWidth="1"/>
    <col min="2564" max="2564" width="5" style="379" customWidth="1"/>
    <col min="2565" max="2565" width="7.5703125" style="379" customWidth="1"/>
    <col min="2566" max="2566" width="11" style="379" customWidth="1"/>
    <col min="2567" max="2567" width="14.42578125" style="379" customWidth="1"/>
    <col min="2568" max="2569" width="11.85546875" style="379" customWidth="1"/>
    <col min="2570" max="2571" width="9.140625" style="379"/>
    <col min="2572" max="2572" width="7.85546875" style="379" customWidth="1"/>
    <col min="2573" max="2816" width="9.140625" style="379"/>
    <col min="2817" max="2817" width="5" style="379" customWidth="1"/>
    <col min="2818" max="2818" width="4.140625" style="379" customWidth="1"/>
    <col min="2819" max="2819" width="47.85546875" style="379" customWidth="1"/>
    <col min="2820" max="2820" width="5" style="379" customWidth="1"/>
    <col min="2821" max="2821" width="7.5703125" style="379" customWidth="1"/>
    <col min="2822" max="2822" width="11" style="379" customWidth="1"/>
    <col min="2823" max="2823" width="14.42578125" style="379" customWidth="1"/>
    <col min="2824" max="2825" width="11.85546875" style="379" customWidth="1"/>
    <col min="2826" max="2827" width="9.140625" style="379"/>
    <col min="2828" max="2828" width="7.85546875" style="379" customWidth="1"/>
    <col min="2829" max="3072" width="9.140625" style="379"/>
    <col min="3073" max="3073" width="5" style="379" customWidth="1"/>
    <col min="3074" max="3074" width="4.140625" style="379" customWidth="1"/>
    <col min="3075" max="3075" width="47.85546875" style="379" customWidth="1"/>
    <col min="3076" max="3076" width="5" style="379" customWidth="1"/>
    <col min="3077" max="3077" width="7.5703125" style="379" customWidth="1"/>
    <col min="3078" max="3078" width="11" style="379" customWidth="1"/>
    <col min="3079" max="3079" width="14.42578125" style="379" customWidth="1"/>
    <col min="3080" max="3081" width="11.85546875" style="379" customWidth="1"/>
    <col min="3082" max="3083" width="9.140625" style="379"/>
    <col min="3084" max="3084" width="7.85546875" style="379" customWidth="1"/>
    <col min="3085" max="3328" width="9.140625" style="379"/>
    <col min="3329" max="3329" width="5" style="379" customWidth="1"/>
    <col min="3330" max="3330" width="4.140625" style="379" customWidth="1"/>
    <col min="3331" max="3331" width="47.85546875" style="379" customWidth="1"/>
    <col min="3332" max="3332" width="5" style="379" customWidth="1"/>
    <col min="3333" max="3333" width="7.5703125" style="379" customWidth="1"/>
    <col min="3334" max="3334" width="11" style="379" customWidth="1"/>
    <col min="3335" max="3335" width="14.42578125" style="379" customWidth="1"/>
    <col min="3336" max="3337" width="11.85546875" style="379" customWidth="1"/>
    <col min="3338" max="3339" width="9.140625" style="379"/>
    <col min="3340" max="3340" width="7.85546875" style="379" customWidth="1"/>
    <col min="3341" max="3584" width="9.140625" style="379"/>
    <col min="3585" max="3585" width="5" style="379" customWidth="1"/>
    <col min="3586" max="3586" width="4.140625" style="379" customWidth="1"/>
    <col min="3587" max="3587" width="47.85546875" style="379" customWidth="1"/>
    <col min="3588" max="3588" width="5" style="379" customWidth="1"/>
    <col min="3589" max="3589" width="7.5703125" style="379" customWidth="1"/>
    <col min="3590" max="3590" width="11" style="379" customWidth="1"/>
    <col min="3591" max="3591" width="14.42578125" style="379" customWidth="1"/>
    <col min="3592" max="3593" width="11.85546875" style="379" customWidth="1"/>
    <col min="3594" max="3595" width="9.140625" style="379"/>
    <col min="3596" max="3596" width="7.85546875" style="379" customWidth="1"/>
    <col min="3597" max="3840" width="9.140625" style="379"/>
    <col min="3841" max="3841" width="5" style="379" customWidth="1"/>
    <col min="3842" max="3842" width="4.140625" style="379" customWidth="1"/>
    <col min="3843" max="3843" width="47.85546875" style="379" customWidth="1"/>
    <col min="3844" max="3844" width="5" style="379" customWidth="1"/>
    <col min="3845" max="3845" width="7.5703125" style="379" customWidth="1"/>
    <col min="3846" max="3846" width="11" style="379" customWidth="1"/>
    <col min="3847" max="3847" width="14.42578125" style="379" customWidth="1"/>
    <col min="3848" max="3849" width="11.85546875" style="379" customWidth="1"/>
    <col min="3850" max="3851" width="9.140625" style="379"/>
    <col min="3852" max="3852" width="7.85546875" style="379" customWidth="1"/>
    <col min="3853" max="4096" width="9.140625" style="379"/>
    <col min="4097" max="4097" width="5" style="379" customWidth="1"/>
    <col min="4098" max="4098" width="4.140625" style="379" customWidth="1"/>
    <col min="4099" max="4099" width="47.85546875" style="379" customWidth="1"/>
    <col min="4100" max="4100" width="5" style="379" customWidth="1"/>
    <col min="4101" max="4101" width="7.5703125" style="379" customWidth="1"/>
    <col min="4102" max="4102" width="11" style="379" customWidth="1"/>
    <col min="4103" max="4103" width="14.42578125" style="379" customWidth="1"/>
    <col min="4104" max="4105" width="11.85546875" style="379" customWidth="1"/>
    <col min="4106" max="4107" width="9.140625" style="379"/>
    <col min="4108" max="4108" width="7.85546875" style="379" customWidth="1"/>
    <col min="4109" max="4352" width="9.140625" style="379"/>
    <col min="4353" max="4353" width="5" style="379" customWidth="1"/>
    <col min="4354" max="4354" width="4.140625" style="379" customWidth="1"/>
    <col min="4355" max="4355" width="47.85546875" style="379" customWidth="1"/>
    <col min="4356" max="4356" width="5" style="379" customWidth="1"/>
    <col min="4357" max="4357" width="7.5703125" style="379" customWidth="1"/>
    <col min="4358" max="4358" width="11" style="379" customWidth="1"/>
    <col min="4359" max="4359" width="14.42578125" style="379" customWidth="1"/>
    <col min="4360" max="4361" width="11.85546875" style="379" customWidth="1"/>
    <col min="4362" max="4363" width="9.140625" style="379"/>
    <col min="4364" max="4364" width="7.85546875" style="379" customWidth="1"/>
    <col min="4365" max="4608" width="9.140625" style="379"/>
    <col min="4609" max="4609" width="5" style="379" customWidth="1"/>
    <col min="4610" max="4610" width="4.140625" style="379" customWidth="1"/>
    <col min="4611" max="4611" width="47.85546875" style="379" customWidth="1"/>
    <col min="4612" max="4612" width="5" style="379" customWidth="1"/>
    <col min="4613" max="4613" width="7.5703125" style="379" customWidth="1"/>
    <col min="4614" max="4614" width="11" style="379" customWidth="1"/>
    <col min="4615" max="4615" width="14.42578125" style="379" customWidth="1"/>
    <col min="4616" max="4617" width="11.85546875" style="379" customWidth="1"/>
    <col min="4618" max="4619" width="9.140625" style="379"/>
    <col min="4620" max="4620" width="7.85546875" style="379" customWidth="1"/>
    <col min="4621" max="4864" width="9.140625" style="379"/>
    <col min="4865" max="4865" width="5" style="379" customWidth="1"/>
    <col min="4866" max="4866" width="4.140625" style="379" customWidth="1"/>
    <col min="4867" max="4867" width="47.85546875" style="379" customWidth="1"/>
    <col min="4868" max="4868" width="5" style="379" customWidth="1"/>
    <col min="4869" max="4869" width="7.5703125" style="379" customWidth="1"/>
    <col min="4870" max="4870" width="11" style="379" customWidth="1"/>
    <col min="4871" max="4871" width="14.42578125" style="379" customWidth="1"/>
    <col min="4872" max="4873" width="11.85546875" style="379" customWidth="1"/>
    <col min="4874" max="4875" width="9.140625" style="379"/>
    <col min="4876" max="4876" width="7.85546875" style="379" customWidth="1"/>
    <col min="4877" max="5120" width="9.140625" style="379"/>
    <col min="5121" max="5121" width="5" style="379" customWidth="1"/>
    <col min="5122" max="5122" width="4.140625" style="379" customWidth="1"/>
    <col min="5123" max="5123" width="47.85546875" style="379" customWidth="1"/>
    <col min="5124" max="5124" width="5" style="379" customWidth="1"/>
    <col min="5125" max="5125" width="7.5703125" style="379" customWidth="1"/>
    <col min="5126" max="5126" width="11" style="379" customWidth="1"/>
    <col min="5127" max="5127" width="14.42578125" style="379" customWidth="1"/>
    <col min="5128" max="5129" width="11.85546875" style="379" customWidth="1"/>
    <col min="5130" max="5131" width="9.140625" style="379"/>
    <col min="5132" max="5132" width="7.85546875" style="379" customWidth="1"/>
    <col min="5133" max="5376" width="9.140625" style="379"/>
    <col min="5377" max="5377" width="5" style="379" customWidth="1"/>
    <col min="5378" max="5378" width="4.140625" style="379" customWidth="1"/>
    <col min="5379" max="5379" width="47.85546875" style="379" customWidth="1"/>
    <col min="5380" max="5380" width="5" style="379" customWidth="1"/>
    <col min="5381" max="5381" width="7.5703125" style="379" customWidth="1"/>
    <col min="5382" max="5382" width="11" style="379" customWidth="1"/>
    <col min="5383" max="5383" width="14.42578125" style="379" customWidth="1"/>
    <col min="5384" max="5385" width="11.85546875" style="379" customWidth="1"/>
    <col min="5386" max="5387" width="9.140625" style="379"/>
    <col min="5388" max="5388" width="7.85546875" style="379" customWidth="1"/>
    <col min="5389" max="5632" width="9.140625" style="379"/>
    <col min="5633" max="5633" width="5" style="379" customWidth="1"/>
    <col min="5634" max="5634" width="4.140625" style="379" customWidth="1"/>
    <col min="5635" max="5635" width="47.85546875" style="379" customWidth="1"/>
    <col min="5636" max="5636" width="5" style="379" customWidth="1"/>
    <col min="5637" max="5637" width="7.5703125" style="379" customWidth="1"/>
    <col min="5638" max="5638" width="11" style="379" customWidth="1"/>
    <col min="5639" max="5639" width="14.42578125" style="379" customWidth="1"/>
    <col min="5640" max="5641" width="11.85546875" style="379" customWidth="1"/>
    <col min="5642" max="5643" width="9.140625" style="379"/>
    <col min="5644" max="5644" width="7.85546875" style="379" customWidth="1"/>
    <col min="5645" max="5888" width="9.140625" style="379"/>
    <col min="5889" max="5889" width="5" style="379" customWidth="1"/>
    <col min="5890" max="5890" width="4.140625" style="379" customWidth="1"/>
    <col min="5891" max="5891" width="47.85546875" style="379" customWidth="1"/>
    <col min="5892" max="5892" width="5" style="379" customWidth="1"/>
    <col min="5893" max="5893" width="7.5703125" style="379" customWidth="1"/>
    <col min="5894" max="5894" width="11" style="379" customWidth="1"/>
    <col min="5895" max="5895" width="14.42578125" style="379" customWidth="1"/>
    <col min="5896" max="5897" width="11.85546875" style="379" customWidth="1"/>
    <col min="5898" max="5899" width="9.140625" style="379"/>
    <col min="5900" max="5900" width="7.85546875" style="379" customWidth="1"/>
    <col min="5901" max="6144" width="9.140625" style="379"/>
    <col min="6145" max="6145" width="5" style="379" customWidth="1"/>
    <col min="6146" max="6146" width="4.140625" style="379" customWidth="1"/>
    <col min="6147" max="6147" width="47.85546875" style="379" customWidth="1"/>
    <col min="6148" max="6148" width="5" style="379" customWidth="1"/>
    <col min="6149" max="6149" width="7.5703125" style="379" customWidth="1"/>
    <col min="6150" max="6150" width="11" style="379" customWidth="1"/>
    <col min="6151" max="6151" width="14.42578125" style="379" customWidth="1"/>
    <col min="6152" max="6153" width="11.85546875" style="379" customWidth="1"/>
    <col min="6154" max="6155" width="9.140625" style="379"/>
    <col min="6156" max="6156" width="7.85546875" style="379" customWidth="1"/>
    <col min="6157" max="6400" width="9.140625" style="379"/>
    <col min="6401" max="6401" width="5" style="379" customWidth="1"/>
    <col min="6402" max="6402" width="4.140625" style="379" customWidth="1"/>
    <col min="6403" max="6403" width="47.85546875" style="379" customWidth="1"/>
    <col min="6404" max="6404" width="5" style="379" customWidth="1"/>
    <col min="6405" max="6405" width="7.5703125" style="379" customWidth="1"/>
    <col min="6406" max="6406" width="11" style="379" customWidth="1"/>
    <col min="6407" max="6407" width="14.42578125" style="379" customWidth="1"/>
    <col min="6408" max="6409" width="11.85546875" style="379" customWidth="1"/>
    <col min="6410" max="6411" width="9.140625" style="379"/>
    <col min="6412" max="6412" width="7.85546875" style="379" customWidth="1"/>
    <col min="6413" max="6656" width="9.140625" style="379"/>
    <col min="6657" max="6657" width="5" style="379" customWidth="1"/>
    <col min="6658" max="6658" width="4.140625" style="379" customWidth="1"/>
    <col min="6659" max="6659" width="47.85546875" style="379" customWidth="1"/>
    <col min="6660" max="6660" width="5" style="379" customWidth="1"/>
    <col min="6661" max="6661" width="7.5703125" style="379" customWidth="1"/>
    <col min="6662" max="6662" width="11" style="379" customWidth="1"/>
    <col min="6663" max="6663" width="14.42578125" style="379" customWidth="1"/>
    <col min="6664" max="6665" width="11.85546875" style="379" customWidth="1"/>
    <col min="6666" max="6667" width="9.140625" style="379"/>
    <col min="6668" max="6668" width="7.85546875" style="379" customWidth="1"/>
    <col min="6669" max="6912" width="9.140625" style="379"/>
    <col min="6913" max="6913" width="5" style="379" customWidth="1"/>
    <col min="6914" max="6914" width="4.140625" style="379" customWidth="1"/>
    <col min="6915" max="6915" width="47.85546875" style="379" customWidth="1"/>
    <col min="6916" max="6916" width="5" style="379" customWidth="1"/>
    <col min="6917" max="6917" width="7.5703125" style="379" customWidth="1"/>
    <col min="6918" max="6918" width="11" style="379" customWidth="1"/>
    <col min="6919" max="6919" width="14.42578125" style="379" customWidth="1"/>
    <col min="6920" max="6921" width="11.85546875" style="379" customWidth="1"/>
    <col min="6922" max="6923" width="9.140625" style="379"/>
    <col min="6924" max="6924" width="7.85546875" style="379" customWidth="1"/>
    <col min="6925" max="7168" width="9.140625" style="379"/>
    <col min="7169" max="7169" width="5" style="379" customWidth="1"/>
    <col min="7170" max="7170" width="4.140625" style="379" customWidth="1"/>
    <col min="7171" max="7171" width="47.85546875" style="379" customWidth="1"/>
    <col min="7172" max="7172" width="5" style="379" customWidth="1"/>
    <col min="7173" max="7173" width="7.5703125" style="379" customWidth="1"/>
    <col min="7174" max="7174" width="11" style="379" customWidth="1"/>
    <col min="7175" max="7175" width="14.42578125" style="379" customWidth="1"/>
    <col min="7176" max="7177" width="11.85546875" style="379" customWidth="1"/>
    <col min="7178" max="7179" width="9.140625" style="379"/>
    <col min="7180" max="7180" width="7.85546875" style="379" customWidth="1"/>
    <col min="7181" max="7424" width="9.140625" style="379"/>
    <col min="7425" max="7425" width="5" style="379" customWidth="1"/>
    <col min="7426" max="7426" width="4.140625" style="379" customWidth="1"/>
    <col min="7427" max="7427" width="47.85546875" style="379" customWidth="1"/>
    <col min="7428" max="7428" width="5" style="379" customWidth="1"/>
    <col min="7429" max="7429" width="7.5703125" style="379" customWidth="1"/>
    <col min="7430" max="7430" width="11" style="379" customWidth="1"/>
    <col min="7431" max="7431" width="14.42578125" style="379" customWidth="1"/>
    <col min="7432" max="7433" width="11.85546875" style="379" customWidth="1"/>
    <col min="7434" max="7435" width="9.140625" style="379"/>
    <col min="7436" max="7436" width="7.85546875" style="379" customWidth="1"/>
    <col min="7437" max="7680" width="9.140625" style="379"/>
    <col min="7681" max="7681" width="5" style="379" customWidth="1"/>
    <col min="7682" max="7682" width="4.140625" style="379" customWidth="1"/>
    <col min="7683" max="7683" width="47.85546875" style="379" customWidth="1"/>
    <col min="7684" max="7684" width="5" style="379" customWidth="1"/>
    <col min="7685" max="7685" width="7.5703125" style="379" customWidth="1"/>
    <col min="7686" max="7686" width="11" style="379" customWidth="1"/>
    <col min="7687" max="7687" width="14.42578125" style="379" customWidth="1"/>
    <col min="7688" max="7689" width="11.85546875" style="379" customWidth="1"/>
    <col min="7690" max="7691" width="9.140625" style="379"/>
    <col min="7692" max="7692" width="7.85546875" style="379" customWidth="1"/>
    <col min="7693" max="7936" width="9.140625" style="379"/>
    <col min="7937" max="7937" width="5" style="379" customWidth="1"/>
    <col min="7938" max="7938" width="4.140625" style="379" customWidth="1"/>
    <col min="7939" max="7939" width="47.85546875" style="379" customWidth="1"/>
    <col min="7940" max="7940" width="5" style="379" customWidth="1"/>
    <col min="7941" max="7941" width="7.5703125" style="379" customWidth="1"/>
    <col min="7942" max="7942" width="11" style="379" customWidth="1"/>
    <col min="7943" max="7943" width="14.42578125" style="379" customWidth="1"/>
    <col min="7944" max="7945" width="11.85546875" style="379" customWidth="1"/>
    <col min="7946" max="7947" width="9.140625" style="379"/>
    <col min="7948" max="7948" width="7.85546875" style="379" customWidth="1"/>
    <col min="7949" max="8192" width="9.140625" style="379"/>
    <col min="8193" max="8193" width="5" style="379" customWidth="1"/>
    <col min="8194" max="8194" width="4.140625" style="379" customWidth="1"/>
    <col min="8195" max="8195" width="47.85546875" style="379" customWidth="1"/>
    <col min="8196" max="8196" width="5" style="379" customWidth="1"/>
    <col min="8197" max="8197" width="7.5703125" style="379" customWidth="1"/>
    <col min="8198" max="8198" width="11" style="379" customWidth="1"/>
    <col min="8199" max="8199" width="14.42578125" style="379" customWidth="1"/>
    <col min="8200" max="8201" width="11.85546875" style="379" customWidth="1"/>
    <col min="8202" max="8203" width="9.140625" style="379"/>
    <col min="8204" max="8204" width="7.85546875" style="379" customWidth="1"/>
    <col min="8205" max="8448" width="9.140625" style="379"/>
    <col min="8449" max="8449" width="5" style="379" customWidth="1"/>
    <col min="8450" max="8450" width="4.140625" style="379" customWidth="1"/>
    <col min="8451" max="8451" width="47.85546875" style="379" customWidth="1"/>
    <col min="8452" max="8452" width="5" style="379" customWidth="1"/>
    <col min="8453" max="8453" width="7.5703125" style="379" customWidth="1"/>
    <col min="8454" max="8454" width="11" style="379" customWidth="1"/>
    <col min="8455" max="8455" width="14.42578125" style="379" customWidth="1"/>
    <col min="8456" max="8457" width="11.85546875" style="379" customWidth="1"/>
    <col min="8458" max="8459" width="9.140625" style="379"/>
    <col min="8460" max="8460" width="7.85546875" style="379" customWidth="1"/>
    <col min="8461" max="8704" width="9.140625" style="379"/>
    <col min="8705" max="8705" width="5" style="379" customWidth="1"/>
    <col min="8706" max="8706" width="4.140625" style="379" customWidth="1"/>
    <col min="8707" max="8707" width="47.85546875" style="379" customWidth="1"/>
    <col min="8708" max="8708" width="5" style="379" customWidth="1"/>
    <col min="8709" max="8709" width="7.5703125" style="379" customWidth="1"/>
    <col min="8710" max="8710" width="11" style="379" customWidth="1"/>
    <col min="8711" max="8711" width="14.42578125" style="379" customWidth="1"/>
    <col min="8712" max="8713" width="11.85546875" style="379" customWidth="1"/>
    <col min="8714" max="8715" width="9.140625" style="379"/>
    <col min="8716" max="8716" width="7.85546875" style="379" customWidth="1"/>
    <col min="8717" max="8960" width="9.140625" style="379"/>
    <col min="8961" max="8961" width="5" style="379" customWidth="1"/>
    <col min="8962" max="8962" width="4.140625" style="379" customWidth="1"/>
    <col min="8963" max="8963" width="47.85546875" style="379" customWidth="1"/>
    <col min="8964" max="8964" width="5" style="379" customWidth="1"/>
    <col min="8965" max="8965" width="7.5703125" style="379" customWidth="1"/>
    <col min="8966" max="8966" width="11" style="379" customWidth="1"/>
    <col min="8967" max="8967" width="14.42578125" style="379" customWidth="1"/>
    <col min="8968" max="8969" width="11.85546875" style="379" customWidth="1"/>
    <col min="8970" max="8971" width="9.140625" style="379"/>
    <col min="8972" max="8972" width="7.85546875" style="379" customWidth="1"/>
    <col min="8973" max="9216" width="9.140625" style="379"/>
    <col min="9217" max="9217" width="5" style="379" customWidth="1"/>
    <col min="9218" max="9218" width="4.140625" style="379" customWidth="1"/>
    <col min="9219" max="9219" width="47.85546875" style="379" customWidth="1"/>
    <col min="9220" max="9220" width="5" style="379" customWidth="1"/>
    <col min="9221" max="9221" width="7.5703125" style="379" customWidth="1"/>
    <col min="9222" max="9222" width="11" style="379" customWidth="1"/>
    <col min="9223" max="9223" width="14.42578125" style="379" customWidth="1"/>
    <col min="9224" max="9225" width="11.85546875" style="379" customWidth="1"/>
    <col min="9226" max="9227" width="9.140625" style="379"/>
    <col min="9228" max="9228" width="7.85546875" style="379" customWidth="1"/>
    <col min="9229" max="9472" width="9.140625" style="379"/>
    <col min="9473" max="9473" width="5" style="379" customWidth="1"/>
    <col min="9474" max="9474" width="4.140625" style="379" customWidth="1"/>
    <col min="9475" max="9475" width="47.85546875" style="379" customWidth="1"/>
    <col min="9476" max="9476" width="5" style="379" customWidth="1"/>
    <col min="9477" max="9477" width="7.5703125" style="379" customWidth="1"/>
    <col min="9478" max="9478" width="11" style="379" customWidth="1"/>
    <col min="9479" max="9479" width="14.42578125" style="379" customWidth="1"/>
    <col min="9480" max="9481" width="11.85546875" style="379" customWidth="1"/>
    <col min="9482" max="9483" width="9.140625" style="379"/>
    <col min="9484" max="9484" width="7.85546875" style="379" customWidth="1"/>
    <col min="9485" max="9728" width="9.140625" style="379"/>
    <col min="9729" max="9729" width="5" style="379" customWidth="1"/>
    <col min="9730" max="9730" width="4.140625" style="379" customWidth="1"/>
    <col min="9731" max="9731" width="47.85546875" style="379" customWidth="1"/>
    <col min="9732" max="9732" width="5" style="379" customWidth="1"/>
    <col min="9733" max="9733" width="7.5703125" style="379" customWidth="1"/>
    <col min="9734" max="9734" width="11" style="379" customWidth="1"/>
    <col min="9735" max="9735" width="14.42578125" style="379" customWidth="1"/>
    <col min="9736" max="9737" width="11.85546875" style="379" customWidth="1"/>
    <col min="9738" max="9739" width="9.140625" style="379"/>
    <col min="9740" max="9740" width="7.85546875" style="379" customWidth="1"/>
    <col min="9741" max="9984" width="9.140625" style="379"/>
    <col min="9985" max="9985" width="5" style="379" customWidth="1"/>
    <col min="9986" max="9986" width="4.140625" style="379" customWidth="1"/>
    <col min="9987" max="9987" width="47.85546875" style="379" customWidth="1"/>
    <col min="9988" max="9988" width="5" style="379" customWidth="1"/>
    <col min="9989" max="9989" width="7.5703125" style="379" customWidth="1"/>
    <col min="9990" max="9990" width="11" style="379" customWidth="1"/>
    <col min="9991" max="9991" width="14.42578125" style="379" customWidth="1"/>
    <col min="9992" max="9993" width="11.85546875" style="379" customWidth="1"/>
    <col min="9994" max="9995" width="9.140625" style="379"/>
    <col min="9996" max="9996" width="7.85546875" style="379" customWidth="1"/>
    <col min="9997" max="10240" width="9.140625" style="379"/>
    <col min="10241" max="10241" width="5" style="379" customWidth="1"/>
    <col min="10242" max="10242" width="4.140625" style="379" customWidth="1"/>
    <col min="10243" max="10243" width="47.85546875" style="379" customWidth="1"/>
    <col min="10244" max="10244" width="5" style="379" customWidth="1"/>
    <col min="10245" max="10245" width="7.5703125" style="379" customWidth="1"/>
    <col min="10246" max="10246" width="11" style="379" customWidth="1"/>
    <col min="10247" max="10247" width="14.42578125" style="379" customWidth="1"/>
    <col min="10248" max="10249" width="11.85546875" style="379" customWidth="1"/>
    <col min="10250" max="10251" width="9.140625" style="379"/>
    <col min="10252" max="10252" width="7.85546875" style="379" customWidth="1"/>
    <col min="10253" max="10496" width="9.140625" style="379"/>
    <col min="10497" max="10497" width="5" style="379" customWidth="1"/>
    <col min="10498" max="10498" width="4.140625" style="379" customWidth="1"/>
    <col min="10499" max="10499" width="47.85546875" style="379" customWidth="1"/>
    <col min="10500" max="10500" width="5" style="379" customWidth="1"/>
    <col min="10501" max="10501" width="7.5703125" style="379" customWidth="1"/>
    <col min="10502" max="10502" width="11" style="379" customWidth="1"/>
    <col min="10503" max="10503" width="14.42578125" style="379" customWidth="1"/>
    <col min="10504" max="10505" width="11.85546875" style="379" customWidth="1"/>
    <col min="10506" max="10507" width="9.140625" style="379"/>
    <col min="10508" max="10508" width="7.85546875" style="379" customWidth="1"/>
    <col min="10509" max="10752" width="9.140625" style="379"/>
    <col min="10753" max="10753" width="5" style="379" customWidth="1"/>
    <col min="10754" max="10754" width="4.140625" style="379" customWidth="1"/>
    <col min="10755" max="10755" width="47.85546875" style="379" customWidth="1"/>
    <col min="10756" max="10756" width="5" style="379" customWidth="1"/>
    <col min="10757" max="10757" width="7.5703125" style="379" customWidth="1"/>
    <col min="10758" max="10758" width="11" style="379" customWidth="1"/>
    <col min="10759" max="10759" width="14.42578125" style="379" customWidth="1"/>
    <col min="10760" max="10761" width="11.85546875" style="379" customWidth="1"/>
    <col min="10762" max="10763" width="9.140625" style="379"/>
    <col min="10764" max="10764" width="7.85546875" style="379" customWidth="1"/>
    <col min="10765" max="11008" width="9.140625" style="379"/>
    <col min="11009" max="11009" width="5" style="379" customWidth="1"/>
    <col min="11010" max="11010" width="4.140625" style="379" customWidth="1"/>
    <col min="11011" max="11011" width="47.85546875" style="379" customWidth="1"/>
    <col min="11012" max="11012" width="5" style="379" customWidth="1"/>
    <col min="11013" max="11013" width="7.5703125" style="379" customWidth="1"/>
    <col min="11014" max="11014" width="11" style="379" customWidth="1"/>
    <col min="11015" max="11015" width="14.42578125" style="379" customWidth="1"/>
    <col min="11016" max="11017" width="11.85546875" style="379" customWidth="1"/>
    <col min="11018" max="11019" width="9.140625" style="379"/>
    <col min="11020" max="11020" width="7.85546875" style="379" customWidth="1"/>
    <col min="11021" max="11264" width="9.140625" style="379"/>
    <col min="11265" max="11265" width="5" style="379" customWidth="1"/>
    <col min="11266" max="11266" width="4.140625" style="379" customWidth="1"/>
    <col min="11267" max="11267" width="47.85546875" style="379" customWidth="1"/>
    <col min="11268" max="11268" width="5" style="379" customWidth="1"/>
    <col min="11269" max="11269" width="7.5703125" style="379" customWidth="1"/>
    <col min="11270" max="11270" width="11" style="379" customWidth="1"/>
    <col min="11271" max="11271" width="14.42578125" style="379" customWidth="1"/>
    <col min="11272" max="11273" width="11.85546875" style="379" customWidth="1"/>
    <col min="11274" max="11275" width="9.140625" style="379"/>
    <col min="11276" max="11276" width="7.85546875" style="379" customWidth="1"/>
    <col min="11277" max="11520" width="9.140625" style="379"/>
    <col min="11521" max="11521" width="5" style="379" customWidth="1"/>
    <col min="11522" max="11522" width="4.140625" style="379" customWidth="1"/>
    <col min="11523" max="11523" width="47.85546875" style="379" customWidth="1"/>
    <col min="11524" max="11524" width="5" style="379" customWidth="1"/>
    <col min="11525" max="11525" width="7.5703125" style="379" customWidth="1"/>
    <col min="11526" max="11526" width="11" style="379" customWidth="1"/>
    <col min="11527" max="11527" width="14.42578125" style="379" customWidth="1"/>
    <col min="11528" max="11529" width="11.85546875" style="379" customWidth="1"/>
    <col min="11530" max="11531" width="9.140625" style="379"/>
    <col min="11532" max="11532" width="7.85546875" style="379" customWidth="1"/>
    <col min="11533" max="11776" width="9.140625" style="379"/>
    <col min="11777" max="11777" width="5" style="379" customWidth="1"/>
    <col min="11778" max="11778" width="4.140625" style="379" customWidth="1"/>
    <col min="11779" max="11779" width="47.85546875" style="379" customWidth="1"/>
    <col min="11780" max="11780" width="5" style="379" customWidth="1"/>
    <col min="11781" max="11781" width="7.5703125" style="379" customWidth="1"/>
    <col min="11782" max="11782" width="11" style="379" customWidth="1"/>
    <col min="11783" max="11783" width="14.42578125" style="379" customWidth="1"/>
    <col min="11784" max="11785" width="11.85546875" style="379" customWidth="1"/>
    <col min="11786" max="11787" width="9.140625" style="379"/>
    <col min="11788" max="11788" width="7.85546875" style="379" customWidth="1"/>
    <col min="11789" max="12032" width="9.140625" style="379"/>
    <col min="12033" max="12033" width="5" style="379" customWidth="1"/>
    <col min="12034" max="12034" width="4.140625" style="379" customWidth="1"/>
    <col min="12035" max="12035" width="47.85546875" style="379" customWidth="1"/>
    <col min="12036" max="12036" width="5" style="379" customWidth="1"/>
    <col min="12037" max="12037" width="7.5703125" style="379" customWidth="1"/>
    <col min="12038" max="12038" width="11" style="379" customWidth="1"/>
    <col min="12039" max="12039" width="14.42578125" style="379" customWidth="1"/>
    <col min="12040" max="12041" width="11.85546875" style="379" customWidth="1"/>
    <col min="12042" max="12043" width="9.140625" style="379"/>
    <col min="12044" max="12044" width="7.85546875" style="379" customWidth="1"/>
    <col min="12045" max="12288" width="9.140625" style="379"/>
    <col min="12289" max="12289" width="5" style="379" customWidth="1"/>
    <col min="12290" max="12290" width="4.140625" style="379" customWidth="1"/>
    <col min="12291" max="12291" width="47.85546875" style="379" customWidth="1"/>
    <col min="12292" max="12292" width="5" style="379" customWidth="1"/>
    <col min="12293" max="12293" width="7.5703125" style="379" customWidth="1"/>
    <col min="12294" max="12294" width="11" style="379" customWidth="1"/>
    <col min="12295" max="12295" width="14.42578125" style="379" customWidth="1"/>
    <col min="12296" max="12297" width="11.85546875" style="379" customWidth="1"/>
    <col min="12298" max="12299" width="9.140625" style="379"/>
    <col min="12300" max="12300" width="7.85546875" style="379" customWidth="1"/>
    <col min="12301" max="12544" width="9.140625" style="379"/>
    <col min="12545" max="12545" width="5" style="379" customWidth="1"/>
    <col min="12546" max="12546" width="4.140625" style="379" customWidth="1"/>
    <col min="12547" max="12547" width="47.85546875" style="379" customWidth="1"/>
    <col min="12548" max="12548" width="5" style="379" customWidth="1"/>
    <col min="12549" max="12549" width="7.5703125" style="379" customWidth="1"/>
    <col min="12550" max="12550" width="11" style="379" customWidth="1"/>
    <col min="12551" max="12551" width="14.42578125" style="379" customWidth="1"/>
    <col min="12552" max="12553" width="11.85546875" style="379" customWidth="1"/>
    <col min="12554" max="12555" width="9.140625" style="379"/>
    <col min="12556" max="12556" width="7.85546875" style="379" customWidth="1"/>
    <col min="12557" max="12800" width="9.140625" style="379"/>
    <col min="12801" max="12801" width="5" style="379" customWidth="1"/>
    <col min="12802" max="12802" width="4.140625" style="379" customWidth="1"/>
    <col min="12803" max="12803" width="47.85546875" style="379" customWidth="1"/>
    <col min="12804" max="12804" width="5" style="379" customWidth="1"/>
    <col min="12805" max="12805" width="7.5703125" style="379" customWidth="1"/>
    <col min="12806" max="12806" width="11" style="379" customWidth="1"/>
    <col min="12807" max="12807" width="14.42578125" style="379" customWidth="1"/>
    <col min="12808" max="12809" width="11.85546875" style="379" customWidth="1"/>
    <col min="12810" max="12811" width="9.140625" style="379"/>
    <col min="12812" max="12812" width="7.85546875" style="379" customWidth="1"/>
    <col min="12813" max="13056" width="9.140625" style="379"/>
    <col min="13057" max="13057" width="5" style="379" customWidth="1"/>
    <col min="13058" max="13058" width="4.140625" style="379" customWidth="1"/>
    <col min="13059" max="13059" width="47.85546875" style="379" customWidth="1"/>
    <col min="13060" max="13060" width="5" style="379" customWidth="1"/>
    <col min="13061" max="13061" width="7.5703125" style="379" customWidth="1"/>
    <col min="13062" max="13062" width="11" style="379" customWidth="1"/>
    <col min="13063" max="13063" width="14.42578125" style="379" customWidth="1"/>
    <col min="13064" max="13065" width="11.85546875" style="379" customWidth="1"/>
    <col min="13066" max="13067" width="9.140625" style="379"/>
    <col min="13068" max="13068" width="7.85546875" style="379" customWidth="1"/>
    <col min="13069" max="13312" width="9.140625" style="379"/>
    <col min="13313" max="13313" width="5" style="379" customWidth="1"/>
    <col min="13314" max="13314" width="4.140625" style="379" customWidth="1"/>
    <col min="13315" max="13315" width="47.85546875" style="379" customWidth="1"/>
    <col min="13316" max="13316" width="5" style="379" customWidth="1"/>
    <col min="13317" max="13317" width="7.5703125" style="379" customWidth="1"/>
    <col min="13318" max="13318" width="11" style="379" customWidth="1"/>
    <col min="13319" max="13319" width="14.42578125" style="379" customWidth="1"/>
    <col min="13320" max="13321" width="11.85546875" style="379" customWidth="1"/>
    <col min="13322" max="13323" width="9.140625" style="379"/>
    <col min="13324" max="13324" width="7.85546875" style="379" customWidth="1"/>
    <col min="13325" max="13568" width="9.140625" style="379"/>
    <col min="13569" max="13569" width="5" style="379" customWidth="1"/>
    <col min="13570" max="13570" width="4.140625" style="379" customWidth="1"/>
    <col min="13571" max="13571" width="47.85546875" style="379" customWidth="1"/>
    <col min="13572" max="13572" width="5" style="379" customWidth="1"/>
    <col min="13573" max="13573" width="7.5703125" style="379" customWidth="1"/>
    <col min="13574" max="13574" width="11" style="379" customWidth="1"/>
    <col min="13575" max="13575" width="14.42578125" style="379" customWidth="1"/>
    <col min="13576" max="13577" width="11.85546875" style="379" customWidth="1"/>
    <col min="13578" max="13579" width="9.140625" style="379"/>
    <col min="13580" max="13580" width="7.85546875" style="379" customWidth="1"/>
    <col min="13581" max="13824" width="9.140625" style="379"/>
    <col min="13825" max="13825" width="5" style="379" customWidth="1"/>
    <col min="13826" max="13826" width="4.140625" style="379" customWidth="1"/>
    <col min="13827" max="13827" width="47.85546875" style="379" customWidth="1"/>
    <col min="13828" max="13828" width="5" style="379" customWidth="1"/>
    <col min="13829" max="13829" width="7.5703125" style="379" customWidth="1"/>
    <col min="13830" max="13830" width="11" style="379" customWidth="1"/>
    <col min="13831" max="13831" width="14.42578125" style="379" customWidth="1"/>
    <col min="13832" max="13833" width="11.85546875" style="379" customWidth="1"/>
    <col min="13834" max="13835" width="9.140625" style="379"/>
    <col min="13836" max="13836" width="7.85546875" style="379" customWidth="1"/>
    <col min="13837" max="14080" width="9.140625" style="379"/>
    <col min="14081" max="14081" width="5" style="379" customWidth="1"/>
    <col min="14082" max="14082" width="4.140625" style="379" customWidth="1"/>
    <col min="14083" max="14083" width="47.85546875" style="379" customWidth="1"/>
    <col min="14084" max="14084" width="5" style="379" customWidth="1"/>
    <col min="14085" max="14085" width="7.5703125" style="379" customWidth="1"/>
    <col min="14086" max="14086" width="11" style="379" customWidth="1"/>
    <col min="14087" max="14087" width="14.42578125" style="379" customWidth="1"/>
    <col min="14088" max="14089" width="11.85546875" style="379" customWidth="1"/>
    <col min="14090" max="14091" width="9.140625" style="379"/>
    <col min="14092" max="14092" width="7.85546875" style="379" customWidth="1"/>
    <col min="14093" max="14336" width="9.140625" style="379"/>
    <col min="14337" max="14337" width="5" style="379" customWidth="1"/>
    <col min="14338" max="14338" width="4.140625" style="379" customWidth="1"/>
    <col min="14339" max="14339" width="47.85546875" style="379" customWidth="1"/>
    <col min="14340" max="14340" width="5" style="379" customWidth="1"/>
    <col min="14341" max="14341" width="7.5703125" style="379" customWidth="1"/>
    <col min="14342" max="14342" width="11" style="379" customWidth="1"/>
    <col min="14343" max="14343" width="14.42578125" style="379" customWidth="1"/>
    <col min="14344" max="14345" width="11.85546875" style="379" customWidth="1"/>
    <col min="14346" max="14347" width="9.140625" style="379"/>
    <col min="14348" max="14348" width="7.85546875" style="379" customWidth="1"/>
    <col min="14349" max="14592" width="9.140625" style="379"/>
    <col min="14593" max="14593" width="5" style="379" customWidth="1"/>
    <col min="14594" max="14594" width="4.140625" style="379" customWidth="1"/>
    <col min="14595" max="14595" width="47.85546875" style="379" customWidth="1"/>
    <col min="14596" max="14596" width="5" style="379" customWidth="1"/>
    <col min="14597" max="14597" width="7.5703125" style="379" customWidth="1"/>
    <col min="14598" max="14598" width="11" style="379" customWidth="1"/>
    <col min="14599" max="14599" width="14.42578125" style="379" customWidth="1"/>
    <col min="14600" max="14601" width="11.85546875" style="379" customWidth="1"/>
    <col min="14602" max="14603" width="9.140625" style="379"/>
    <col min="14604" max="14604" width="7.85546875" style="379" customWidth="1"/>
    <col min="14605" max="14848" width="9.140625" style="379"/>
    <col min="14849" max="14849" width="5" style="379" customWidth="1"/>
    <col min="14850" max="14850" width="4.140625" style="379" customWidth="1"/>
    <col min="14851" max="14851" width="47.85546875" style="379" customWidth="1"/>
    <col min="14852" max="14852" width="5" style="379" customWidth="1"/>
    <col min="14853" max="14853" width="7.5703125" style="379" customWidth="1"/>
    <col min="14854" max="14854" width="11" style="379" customWidth="1"/>
    <col min="14855" max="14855" width="14.42578125" style="379" customWidth="1"/>
    <col min="14856" max="14857" width="11.85546875" style="379" customWidth="1"/>
    <col min="14858" max="14859" width="9.140625" style="379"/>
    <col min="14860" max="14860" width="7.85546875" style="379" customWidth="1"/>
    <col min="14861" max="15104" width="9.140625" style="379"/>
    <col min="15105" max="15105" width="5" style="379" customWidth="1"/>
    <col min="15106" max="15106" width="4.140625" style="379" customWidth="1"/>
    <col min="15107" max="15107" width="47.85546875" style="379" customWidth="1"/>
    <col min="15108" max="15108" width="5" style="379" customWidth="1"/>
    <col min="15109" max="15109" width="7.5703125" style="379" customWidth="1"/>
    <col min="15110" max="15110" width="11" style="379" customWidth="1"/>
    <col min="15111" max="15111" width="14.42578125" style="379" customWidth="1"/>
    <col min="15112" max="15113" width="11.85546875" style="379" customWidth="1"/>
    <col min="15114" max="15115" width="9.140625" style="379"/>
    <col min="15116" max="15116" width="7.85546875" style="379" customWidth="1"/>
    <col min="15117" max="15360" width="9.140625" style="379"/>
    <col min="15361" max="15361" width="5" style="379" customWidth="1"/>
    <col min="15362" max="15362" width="4.140625" style="379" customWidth="1"/>
    <col min="15363" max="15363" width="47.85546875" style="379" customWidth="1"/>
    <col min="15364" max="15364" width="5" style="379" customWidth="1"/>
    <col min="15365" max="15365" width="7.5703125" style="379" customWidth="1"/>
    <col min="15366" max="15366" width="11" style="379" customWidth="1"/>
    <col min="15367" max="15367" width="14.42578125" style="379" customWidth="1"/>
    <col min="15368" max="15369" width="11.85546875" style="379" customWidth="1"/>
    <col min="15370" max="15371" width="9.140625" style="379"/>
    <col min="15372" max="15372" width="7.85546875" style="379" customWidth="1"/>
    <col min="15373" max="15616" width="9.140625" style="379"/>
    <col min="15617" max="15617" width="5" style="379" customWidth="1"/>
    <col min="15618" max="15618" width="4.140625" style="379" customWidth="1"/>
    <col min="15619" max="15619" width="47.85546875" style="379" customWidth="1"/>
    <col min="15620" max="15620" width="5" style="379" customWidth="1"/>
    <col min="15621" max="15621" width="7.5703125" style="379" customWidth="1"/>
    <col min="15622" max="15622" width="11" style="379" customWidth="1"/>
    <col min="15623" max="15623" width="14.42578125" style="379" customWidth="1"/>
    <col min="15624" max="15625" width="11.85546875" style="379" customWidth="1"/>
    <col min="15626" max="15627" width="9.140625" style="379"/>
    <col min="15628" max="15628" width="7.85546875" style="379" customWidth="1"/>
    <col min="15629" max="15872" width="9.140625" style="379"/>
    <col min="15873" max="15873" width="5" style="379" customWidth="1"/>
    <col min="15874" max="15874" width="4.140625" style="379" customWidth="1"/>
    <col min="15875" max="15875" width="47.85546875" style="379" customWidth="1"/>
    <col min="15876" max="15876" width="5" style="379" customWidth="1"/>
    <col min="15877" max="15877" width="7.5703125" style="379" customWidth="1"/>
    <col min="15878" max="15878" width="11" style="379" customWidth="1"/>
    <col min="15879" max="15879" width="14.42578125" style="379" customWidth="1"/>
    <col min="15880" max="15881" width="11.85546875" style="379" customWidth="1"/>
    <col min="15882" max="15883" width="9.140625" style="379"/>
    <col min="15884" max="15884" width="7.85546875" style="379" customWidth="1"/>
    <col min="15885" max="16128" width="9.140625" style="379"/>
    <col min="16129" max="16129" width="5" style="379" customWidth="1"/>
    <col min="16130" max="16130" width="4.140625" style="379" customWidth="1"/>
    <col min="16131" max="16131" width="47.85546875" style="379" customWidth="1"/>
    <col min="16132" max="16132" width="5" style="379" customWidth="1"/>
    <col min="16133" max="16133" width="7.5703125" style="379" customWidth="1"/>
    <col min="16134" max="16134" width="11" style="379" customWidth="1"/>
    <col min="16135" max="16135" width="14.42578125" style="379" customWidth="1"/>
    <col min="16136" max="16137" width="11.85546875" style="379" customWidth="1"/>
    <col min="16138" max="16139" width="9.140625" style="379"/>
    <col min="16140" max="16140" width="7.85546875" style="379" customWidth="1"/>
    <col min="16141" max="16384" width="9.140625" style="379"/>
  </cols>
  <sheetData>
    <row r="1" spans="2:7">
      <c r="B1" s="435"/>
      <c r="C1" s="436"/>
      <c r="D1" s="436"/>
      <c r="E1" s="436"/>
      <c r="F1" s="436"/>
      <c r="G1" s="437"/>
    </row>
    <row r="2" spans="2:7">
      <c r="B2" s="438"/>
      <c r="C2" s="439"/>
      <c r="D2" s="436"/>
      <c r="E2" s="440"/>
      <c r="F2" s="440"/>
      <c r="G2" s="440"/>
    </row>
    <row r="3" spans="2:7">
      <c r="B3" s="438"/>
      <c r="C3" s="441"/>
      <c r="D3" s="436"/>
      <c r="E3" s="440"/>
      <c r="F3" s="440"/>
      <c r="G3" s="440"/>
    </row>
    <row r="4" spans="2:7">
      <c r="B4" s="438"/>
      <c r="C4" s="436" t="s">
        <v>349</v>
      </c>
      <c r="D4" s="436"/>
      <c r="E4" s="440"/>
      <c r="F4" s="440"/>
      <c r="G4" s="440"/>
    </row>
    <row r="5" spans="2:7">
      <c r="B5" s="438"/>
      <c r="C5" s="442" t="str">
        <f>[1]NASL!B2</f>
        <v>OBČINA BREŽICE</v>
      </c>
      <c r="D5" s="379"/>
      <c r="E5" s="436"/>
      <c r="F5" s="436"/>
      <c r="G5" s="436"/>
    </row>
    <row r="6" spans="2:7">
      <c r="B6" s="438"/>
      <c r="C6" s="442" t="str">
        <f>[1]NASL!B3</f>
        <v>Cesta prvih borcev 18</v>
      </c>
      <c r="D6" s="379"/>
      <c r="E6" s="436"/>
      <c r="F6" s="436"/>
      <c r="G6" s="436"/>
    </row>
    <row r="7" spans="2:7">
      <c r="B7" s="438"/>
      <c r="C7" s="442" t="str">
        <f>[1]NASL!B4</f>
        <v>8250 Brežice</v>
      </c>
      <c r="D7" s="379"/>
      <c r="E7" s="436"/>
      <c r="F7" s="436"/>
      <c r="G7" s="436"/>
    </row>
    <row r="8" spans="2:7">
      <c r="B8" s="438"/>
      <c r="C8" s="436"/>
      <c r="D8" s="436"/>
      <c r="E8" s="436"/>
      <c r="F8" s="436"/>
      <c r="G8" s="436"/>
    </row>
    <row r="9" spans="2:7">
      <c r="B9" s="438"/>
      <c r="C9" s="436" t="s">
        <v>350</v>
      </c>
      <c r="D9" s="379"/>
      <c r="E9" s="436"/>
      <c r="F9" s="436"/>
      <c r="G9" s="436"/>
    </row>
    <row r="10" spans="2:7" ht="25.5">
      <c r="B10" s="438"/>
      <c r="C10" s="442" t="str">
        <f>[1]NASL!B6</f>
        <v>UREDITEV CESTE S PLOČNIKOM GLOBOKO - BOJSNO</v>
      </c>
      <c r="D10" s="443"/>
      <c r="E10" s="436"/>
      <c r="F10" s="436"/>
      <c r="G10" s="436"/>
    </row>
    <row r="11" spans="2:7">
      <c r="B11" s="438"/>
      <c r="C11" s="436"/>
      <c r="D11" s="436"/>
      <c r="E11" s="436"/>
      <c r="F11" s="436"/>
      <c r="G11" s="436"/>
    </row>
    <row r="12" spans="2:7">
      <c r="B12" s="438"/>
      <c r="C12" s="436" t="s">
        <v>351</v>
      </c>
      <c r="D12" s="443"/>
      <c r="E12" s="436"/>
      <c r="F12" s="436"/>
      <c r="G12" s="436"/>
    </row>
    <row r="13" spans="2:7">
      <c r="B13" s="438"/>
      <c r="C13" s="442" t="str">
        <f>[1]NASL!B11</f>
        <v>POPIS DEL</v>
      </c>
      <c r="D13" s="443"/>
      <c r="E13" s="436"/>
      <c r="F13" s="436"/>
      <c r="G13" s="436"/>
    </row>
    <row r="14" spans="2:7">
      <c r="B14" s="438"/>
      <c r="C14" s="441" t="s">
        <v>419</v>
      </c>
      <c r="D14" s="436"/>
      <c r="E14" s="436"/>
      <c r="F14" s="436"/>
      <c r="G14" s="436"/>
    </row>
    <row r="15" spans="2:7">
      <c r="B15" s="438"/>
      <c r="C15" s="436"/>
      <c r="D15" s="436"/>
      <c r="E15" s="436"/>
      <c r="F15" s="436"/>
      <c r="G15" s="436"/>
    </row>
    <row r="16" spans="2:7">
      <c r="B16" s="438"/>
      <c r="C16" s="436" t="s">
        <v>420</v>
      </c>
      <c r="D16" s="379"/>
      <c r="E16" s="436"/>
      <c r="F16" s="436"/>
      <c r="G16" s="436"/>
    </row>
    <row r="17" spans="1:7">
      <c r="B17" s="438"/>
      <c r="C17" s="442" t="str">
        <f>[1]NASL!B46</f>
        <v>3 - 65 - PO - 2020</v>
      </c>
      <c r="D17" s="436"/>
      <c r="E17" s="436"/>
      <c r="F17" s="445"/>
      <c r="G17" s="436"/>
    </row>
    <row r="18" spans="1:7">
      <c r="B18" s="438"/>
      <c r="C18" s="446"/>
      <c r="D18" s="436"/>
      <c r="E18" s="436"/>
      <c r="F18" s="445"/>
      <c r="G18" s="436"/>
    </row>
    <row r="19" spans="1:7">
      <c r="B19" s="438"/>
      <c r="C19" s="446"/>
      <c r="D19" s="436"/>
      <c r="E19" s="436"/>
      <c r="F19" s="445"/>
      <c r="G19" s="436"/>
    </row>
    <row r="20" spans="1:7" ht="15.75">
      <c r="B20" s="438"/>
      <c r="C20" s="447" t="s">
        <v>421</v>
      </c>
      <c r="D20" s="436"/>
      <c r="E20" s="436"/>
      <c r="F20" s="445"/>
      <c r="G20" s="436"/>
    </row>
    <row r="21" spans="1:7">
      <c r="B21" s="438"/>
      <c r="C21" s="446"/>
      <c r="D21" s="436"/>
      <c r="E21" s="436"/>
      <c r="F21" s="445"/>
      <c r="G21" s="436"/>
    </row>
    <row r="22" spans="1:7">
      <c r="B22" s="438"/>
      <c r="C22" s="436"/>
      <c r="D22" s="436"/>
      <c r="E22" s="436"/>
      <c r="F22" s="445"/>
      <c r="G22" s="436"/>
    </row>
    <row r="23" spans="1:7" ht="15">
      <c r="A23" s="380" t="s">
        <v>363</v>
      </c>
      <c r="B23" s="382"/>
      <c r="C23" s="449" t="s">
        <v>419</v>
      </c>
      <c r="D23" s="449"/>
      <c r="E23" s="449"/>
      <c r="F23" s="449"/>
      <c r="G23" s="450" t="s">
        <v>362</v>
      </c>
    </row>
    <row r="24" spans="1:7">
      <c r="B24" s="438"/>
      <c r="C24" s="439"/>
      <c r="D24" s="436"/>
      <c r="E24" s="436"/>
      <c r="F24" s="445"/>
      <c r="G24" s="436"/>
    </row>
    <row r="25" spans="1:7">
      <c r="A25" s="383"/>
      <c r="B25" s="451" t="s">
        <v>422</v>
      </c>
      <c r="C25" s="452" t="s">
        <v>423</v>
      </c>
      <c r="D25" s="453"/>
      <c r="E25" s="453"/>
      <c r="F25" s="454"/>
      <c r="G25" s="495">
        <f>'A- Prip., zemelj.,uredit. dela'!G9</f>
        <v>0</v>
      </c>
    </row>
    <row r="26" spans="1:7">
      <c r="A26" s="383"/>
      <c r="B26" s="451"/>
      <c r="C26" s="452"/>
      <c r="D26" s="453"/>
      <c r="E26" s="453"/>
      <c r="F26" s="454"/>
      <c r="G26" s="495"/>
    </row>
    <row r="27" spans="1:7">
      <c r="A27" s="383"/>
      <c r="B27" s="451" t="s">
        <v>424</v>
      </c>
      <c r="C27" s="452" t="s">
        <v>425</v>
      </c>
      <c r="D27" s="453"/>
      <c r="E27" s="453"/>
      <c r="F27" s="454"/>
      <c r="G27" s="495">
        <f>'A- Beton. in železo. dela'!G9</f>
        <v>0</v>
      </c>
    </row>
    <row r="28" spans="1:7">
      <c r="A28" s="383"/>
      <c r="B28" s="451"/>
      <c r="C28" s="452"/>
      <c r="D28" s="453"/>
      <c r="E28" s="453"/>
      <c r="F28" s="454"/>
      <c r="G28" s="495"/>
    </row>
    <row r="29" spans="1:7">
      <c r="A29" s="383"/>
      <c r="B29" s="451" t="s">
        <v>426</v>
      </c>
      <c r="C29" s="452" t="s">
        <v>427</v>
      </c>
      <c r="D29" s="453"/>
      <c r="E29" s="453"/>
      <c r="F29" s="454"/>
      <c r="G29" s="495">
        <f>'A-Tesarska dela'!G9</f>
        <v>0</v>
      </c>
    </row>
    <row r="30" spans="1:7">
      <c r="A30" s="383"/>
      <c r="B30" s="456"/>
      <c r="C30" s="452"/>
      <c r="D30" s="453"/>
      <c r="E30" s="453"/>
      <c r="F30" s="454"/>
      <c r="G30" s="457"/>
    </row>
    <row r="31" spans="1:7">
      <c r="B31" s="458"/>
      <c r="C31" s="459"/>
      <c r="D31" s="437"/>
      <c r="E31" s="437"/>
      <c r="F31" s="460"/>
      <c r="G31" s="437"/>
    </row>
    <row r="32" spans="1:7" ht="15">
      <c r="A32" s="461" t="str">
        <f>A23</f>
        <v>A.</v>
      </c>
      <c r="B32" s="462"/>
      <c r="C32" s="463" t="str">
        <f>C23</f>
        <v>GRADBENA DELA</v>
      </c>
      <c r="D32" s="464" t="s">
        <v>364</v>
      </c>
      <c r="E32" s="464"/>
      <c r="F32" s="464"/>
      <c r="G32" s="465">
        <f xml:space="preserve"> SUM(G25:G30)</f>
        <v>0</v>
      </c>
    </row>
    <row r="33" spans="2:7">
      <c r="B33" s="458"/>
      <c r="C33" s="466"/>
      <c r="D33" s="437"/>
      <c r="E33" s="437"/>
      <c r="F33" s="460"/>
      <c r="G33" s="437"/>
    </row>
  </sheetData>
  <sheetProtection algorithmName="SHA-512" hashValue="0YUon6Z1fMuFwQFHHwEbZAk8WwnvmDaxhTB59+3rsldWupWZ275EiOXkgcx+xQSzDkp9mK3IJ/Bm0A7a0hthhA==" saltValue="Vn1y9x/MxWtvcM51PLUrow==" spinCount="100000" sheet="1"/>
  <pageMargins left="0.98425196850393704" right="0.31496062992125984" top="0.98425196850393704" bottom="0.98425196850393704" header="0.39370078740157483" footer="0.39370078740157483"/>
  <pageSetup paperSize="9" orientation="portrait" r:id="rId1"/>
  <headerFooter>
    <oddHeader>&amp;L&amp;"Arial,Krepko"&amp;12&amp;K00-045&amp;G&amp;RPOPIS DEL
GRADBENO OBRTNIŠKA DELA</oddHeader>
    <oddFooter>&amp;L&amp;F&amp;C                                      &amp;A&amp;R&amp;P</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15</vt:i4>
      </vt:variant>
      <vt:variant>
        <vt:lpstr>Imenovani obsegi</vt:lpstr>
      </vt:variant>
      <vt:variant>
        <vt:i4>32</vt:i4>
      </vt:variant>
    </vt:vector>
  </HeadingPairs>
  <TitlesOfParts>
    <vt:vector size="47" baseType="lpstr">
      <vt:lpstr>Rekapitulacija</vt:lpstr>
      <vt:lpstr>Ureditev ceste</vt:lpstr>
      <vt:lpstr>Prometna oprema</vt:lpstr>
      <vt:lpstr>Cestna razsvetljava</vt:lpstr>
      <vt:lpstr>Meteorna kanalizacija</vt:lpstr>
      <vt:lpstr>Vodovod</vt:lpstr>
      <vt:lpstr>A+B+C-Gradb. Obrt dela REKAP</vt:lpstr>
      <vt:lpstr>Splošna in posebna določila</vt:lpstr>
      <vt:lpstr>A-Gradbena dela REKAP</vt:lpstr>
      <vt:lpstr>A- Prip., zemelj.,uredit. dela</vt:lpstr>
      <vt:lpstr>A- Beton. in železo. dela</vt:lpstr>
      <vt:lpstr>A-Tesarska dela</vt:lpstr>
      <vt:lpstr>B-Obrtniška dela REKAP</vt:lpstr>
      <vt:lpstr>B-Ključ. dela</vt:lpstr>
      <vt:lpstr>C-Tuje storitve</vt:lpstr>
      <vt:lpstr>'A-Tesarska dela'!ASDFREWR</vt:lpstr>
      <vt:lpstr>'B-Ključ. dela'!EWREWR</vt:lpstr>
      <vt:lpstr>'Splošna in posebna določila'!GRE</vt:lpstr>
      <vt:lpstr>'A- Beton. in železo. dela'!PDFESWFEW</vt:lpstr>
      <vt:lpstr>'A- Beton. in železo. dela'!Print_Area</vt:lpstr>
      <vt:lpstr>'A- Prip., zemelj.,uredit. dela'!Print_Area</vt:lpstr>
      <vt:lpstr>'A+B+C-Gradb. Obrt dela REKAP'!Print_Area</vt:lpstr>
      <vt:lpstr>'A-Gradbena dela REKAP'!Print_Area</vt:lpstr>
      <vt:lpstr>'A-Tesarska dela'!Print_Area</vt:lpstr>
      <vt:lpstr>'B-Ključ. dela'!Print_Area</vt:lpstr>
      <vt:lpstr>'B-Obrtniška dela REKAP'!Print_Area</vt:lpstr>
      <vt:lpstr>'C-Tuje storitve'!Print_Area</vt:lpstr>
      <vt:lpstr>'Meteorna kanalizacija'!Print_Area</vt:lpstr>
      <vt:lpstr>'Prometna oprema'!Print_Area</vt:lpstr>
      <vt:lpstr>'Splošna in posebna določila'!Print_Area</vt:lpstr>
      <vt:lpstr>'Ureditev ceste'!Print_Area</vt:lpstr>
      <vt:lpstr>'A- Beton. in železo. dela'!Print_Titles</vt:lpstr>
      <vt:lpstr>'A- Prip., zemelj.,uredit. dela'!Print_Titles</vt:lpstr>
      <vt:lpstr>'A-Tesarska dela'!Print_Titles</vt:lpstr>
      <vt:lpstr>'B-Ključ. dela'!Print_Titles</vt:lpstr>
      <vt:lpstr>'C-Tuje storitve'!Print_Titles</vt:lpstr>
      <vt:lpstr>'Meteorna kanalizacija'!Print_Titles</vt:lpstr>
      <vt:lpstr>'Prometna oprema'!Print_Titles</vt:lpstr>
      <vt:lpstr>'Ureditev ceste'!Print_Titles</vt:lpstr>
      <vt:lpstr>'A- Prip., zemelj.,uredit. dela'!PROINFRA</vt:lpstr>
      <vt:lpstr>'A+B+C-Gradb. Obrt dela REKAP'!REWREWR</vt:lpstr>
      <vt:lpstr>'C-Tuje storitve'!REWWERW</vt:lpstr>
      <vt:lpstr>'C-Tuje storitve'!RTFRET</vt:lpstr>
      <vt:lpstr>'A- Prip., zemelj.,uredit. dela'!TGRETZG</vt:lpstr>
      <vt:lpstr>'A- Beton. in železo. dela'!TWETEWT</vt:lpstr>
      <vt:lpstr>'A-Tesarska dela'!TWETREW</vt:lpstr>
      <vt:lpstr>'B-Ključ. dela'!TWRETEWRT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Davorin</dc:creator>
  <cp:lastModifiedBy>Vilma Zupančič</cp:lastModifiedBy>
  <cp:lastPrinted>2023-06-15T11:37:00Z</cp:lastPrinted>
  <dcterms:created xsi:type="dcterms:W3CDTF">2020-12-11T12:45:05Z</dcterms:created>
  <dcterms:modified xsi:type="dcterms:W3CDTF">2023-06-27T07:33:07Z</dcterms:modified>
</cp:coreProperties>
</file>